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chartsheets/sheet2.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cpart.sharepoint.com/sites/Home/Marketing/Shared Documents/Presentations/2026/PMA Conference - Tucson, AZ/Uploads for Website/"/>
    </mc:Choice>
  </mc:AlternateContent>
  <xr:revisionPtr revIDLastSave="0" documentId="8_{0E565D44-22AB-4150-BA18-A1C82C3F2E07}" xr6:coauthVersionLast="47" xr6:coauthVersionMax="47" xr10:uidLastSave="{00000000-0000-0000-0000-000000000000}"/>
  <bookViews>
    <workbookView xWindow="-30840" yWindow="-1185" windowWidth="30960" windowHeight="16800" xr2:uid="{00000000-000D-0000-FFFF-FFFF00000000}"/>
  </bookViews>
  <sheets>
    <sheet name="Summary" sheetId="11" r:id="rId1"/>
    <sheet name="Readiness Questions" sheetId="7" r:id="rId2"/>
    <sheet name="Readiness Chart" sheetId="9" r:id="rId3"/>
    <sheet name="Competitive Advantage" sheetId="6" r:id="rId4"/>
    <sheet name="Competitive Chart" sheetId="10" r:id="rId5"/>
    <sheet name="Mini LBO Model" sheetId="4" r:id="rId6"/>
    <sheet name="ROIC" sheetId="2" r:id="rId7"/>
    <sheet name="Offer Chart" sheetId="1" r:id="rId8"/>
    <sheet name="IRR" sheetId="5" r:id="rId9"/>
    <sheet name="Checklist" sheetId="12" r:id="rId10"/>
    <sheet name="Questionnaire" sheetId="13" r:id="rId11"/>
    <sheet name="Employee Roster" sheetId="14" r:id="rId12"/>
  </sheets>
  <definedNames>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localSheetId="6" hidden="1">40319.6691435185</definedName>
    <definedName name="IQ_NAMES_REVISION_DATE_" hidden="1">40729.6798263889</definedName>
    <definedName name="IQ_NTM" hidden="1">6000</definedName>
    <definedName name="IQ_SHAREOUTSTANDING" hidden="1">"c1347"</definedName>
    <definedName name="IQ_TODAY" hidden="1">0</definedName>
    <definedName name="IQ_WEEK" hidden="1">50000</definedName>
    <definedName name="IQ_YTD" hidden="1">3000</definedName>
    <definedName name="IQ_YTDMONTH" hidden="1">130000</definedName>
    <definedName name="MinimizeCosts">FALSE</definedName>
    <definedName name="_xlnm.Print_Area" localSheetId="1">'Readiness Questions'!$A$1:$L$133</definedName>
    <definedName name="_xlnm.Print_Area" localSheetId="6">ROIC!$A$1:$S$39</definedName>
    <definedName name="TreeData">ROIC!$GH$1001:$GV$1013</definedName>
    <definedName name="TreeDiagBase">ROIC!$A$1</definedName>
    <definedName name="TreeDiagram">ROIC!$A$1:$S$39</definedName>
    <definedName name="UseExpUtility">FALSE</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6" l="1"/>
  <c r="C55" i="6"/>
  <c r="C54" i="6"/>
  <c r="C53" i="6"/>
  <c r="C50" i="6"/>
  <c r="C49" i="6"/>
  <c r="C48" i="6"/>
  <c r="C45" i="6"/>
  <c r="C44" i="6"/>
  <c r="C43" i="6"/>
  <c r="C42" i="6"/>
  <c r="C39" i="6"/>
  <c r="C38" i="6"/>
  <c r="C37" i="6"/>
  <c r="C34" i="6"/>
  <c r="C33" i="6"/>
  <c r="C30" i="6"/>
  <c r="C29" i="6"/>
  <c r="C26" i="6"/>
  <c r="C25" i="6"/>
  <c r="C24" i="6"/>
  <c r="C23" i="6"/>
  <c r="C22" i="6"/>
  <c r="C21" i="6"/>
  <c r="D111" i="7"/>
  <c r="D110" i="7"/>
  <c r="D109" i="7"/>
  <c r="D108" i="7"/>
  <c r="D107" i="7"/>
  <c r="D106" i="7"/>
  <c r="D105" i="7"/>
  <c r="D104" i="7"/>
  <c r="D103" i="7"/>
  <c r="D96" i="7"/>
  <c r="D95" i="7"/>
  <c r="D94" i="7"/>
  <c r="D93" i="7"/>
  <c r="D92" i="7"/>
  <c r="D91" i="7"/>
  <c r="D90" i="7"/>
  <c r="D89" i="7"/>
  <c r="D82" i="7"/>
  <c r="D81" i="7"/>
  <c r="D80" i="7"/>
  <c r="D79" i="7"/>
  <c r="D78" i="7"/>
  <c r="D77" i="7"/>
  <c r="D76" i="7"/>
  <c r="D69" i="7"/>
  <c r="D68" i="7"/>
  <c r="D67" i="7"/>
  <c r="D66" i="7"/>
  <c r="D65" i="7"/>
  <c r="D64" i="7"/>
  <c r="D63" i="7"/>
  <c r="D62" i="7"/>
  <c r="D61" i="7"/>
  <c r="D54" i="7"/>
  <c r="D53" i="7"/>
  <c r="D52" i="7"/>
  <c r="D51" i="7"/>
  <c r="D50" i="7"/>
  <c r="D49" i="7"/>
  <c r="D48" i="7"/>
  <c r="D47" i="7"/>
  <c r="D46" i="7"/>
  <c r="D45" i="7"/>
  <c r="D44" i="7"/>
  <c r="D43" i="7"/>
  <c r="D42" i="7"/>
  <c r="D41" i="7"/>
  <c r="D40" i="7"/>
  <c r="D33" i="7"/>
  <c r="D32" i="7"/>
  <c r="D31" i="7"/>
  <c r="D30" i="7"/>
  <c r="D29" i="7"/>
  <c r="D28" i="7"/>
  <c r="D27" i="7"/>
  <c r="D20" i="7"/>
  <c r="D19" i="7"/>
  <c r="D18" i="7"/>
  <c r="D17" i="7"/>
  <c r="D16" i="7"/>
  <c r="D15" i="7"/>
  <c r="D14" i="7"/>
  <c r="D13" i="7"/>
  <c r="D12" i="7"/>
  <c r="D11" i="7"/>
  <c r="D10" i="7"/>
  <c r="B3" i="6"/>
  <c r="B1" i="6"/>
  <c r="B2" i="6"/>
  <c r="C2" i="4"/>
  <c r="A1" i="2"/>
  <c r="C2" i="1"/>
  <c r="D17" i="6"/>
  <c r="E113" i="7"/>
  <c r="F113" i="7"/>
  <c r="G113" i="7"/>
  <c r="H113" i="7"/>
  <c r="I113" i="7"/>
  <c r="J113" i="7"/>
  <c r="K113" i="7"/>
  <c r="D113" i="7"/>
  <c r="E98" i="7"/>
  <c r="F98" i="7"/>
  <c r="G98" i="7"/>
  <c r="H98" i="7"/>
  <c r="I98" i="7"/>
  <c r="J98" i="7"/>
  <c r="K98" i="7"/>
  <c r="D98" i="7"/>
  <c r="E84" i="7"/>
  <c r="F84" i="7"/>
  <c r="G84" i="7"/>
  <c r="H84" i="7"/>
  <c r="I84" i="7"/>
  <c r="J84" i="7"/>
  <c r="K84" i="7"/>
  <c r="D84" i="7"/>
  <c r="E71" i="7"/>
  <c r="F71" i="7"/>
  <c r="G71" i="7"/>
  <c r="H71" i="7"/>
  <c r="I71" i="7"/>
  <c r="J71" i="7"/>
  <c r="K71" i="7"/>
  <c r="D71" i="7"/>
  <c r="E56" i="7"/>
  <c r="F56" i="7"/>
  <c r="G56" i="7"/>
  <c r="H56" i="7"/>
  <c r="I56" i="7"/>
  <c r="J56" i="7"/>
  <c r="K56" i="7"/>
  <c r="D56" i="7"/>
  <c r="E35" i="7"/>
  <c r="F35" i="7"/>
  <c r="G35" i="7"/>
  <c r="H35" i="7"/>
  <c r="I35" i="7"/>
  <c r="J35" i="7"/>
  <c r="K35" i="7"/>
  <c r="D35" i="7"/>
  <c r="E22" i="7"/>
  <c r="F22" i="7"/>
  <c r="G22" i="7"/>
  <c r="H22" i="7"/>
  <c r="I22" i="7"/>
  <c r="J22" i="7"/>
  <c r="K22" i="7"/>
  <c r="D22" i="7"/>
  <c r="E26" i="7"/>
  <c r="F26" i="7"/>
  <c r="G26" i="7"/>
  <c r="H26" i="7"/>
  <c r="I26" i="7"/>
  <c r="J26" i="7"/>
  <c r="K26" i="7"/>
  <c r="E39" i="7"/>
  <c r="F39" i="7"/>
  <c r="G39" i="7"/>
  <c r="H39" i="7"/>
  <c r="I39" i="7"/>
  <c r="J39" i="7"/>
  <c r="K39" i="7"/>
  <c r="E60" i="7"/>
  <c r="F60" i="7"/>
  <c r="G60" i="7"/>
  <c r="H60" i="7"/>
  <c r="I60" i="7"/>
  <c r="J60" i="7"/>
  <c r="K60" i="7"/>
  <c r="E75" i="7"/>
  <c r="F75" i="7"/>
  <c r="G75" i="7"/>
  <c r="H75" i="7"/>
  <c r="I75" i="7"/>
  <c r="J75" i="7"/>
  <c r="K75" i="7"/>
  <c r="E88" i="7"/>
  <c r="F88" i="7"/>
  <c r="G88" i="7"/>
  <c r="H88" i="7"/>
  <c r="I88" i="7"/>
  <c r="J88" i="7"/>
  <c r="K88" i="7"/>
  <c r="E102" i="7"/>
  <c r="F102" i="7"/>
  <c r="G102" i="7"/>
  <c r="H102" i="7"/>
  <c r="I102" i="7"/>
  <c r="J102" i="7"/>
  <c r="K102" i="7"/>
  <c r="E117" i="7"/>
  <c r="F117" i="7"/>
  <c r="G117" i="7"/>
  <c r="H117" i="7"/>
  <c r="I117" i="7"/>
  <c r="J117" i="7"/>
  <c r="K117" i="7"/>
  <c r="B118" i="7"/>
  <c r="B119" i="7"/>
  <c r="B120" i="7"/>
  <c r="B121" i="7"/>
  <c r="B122" i="7"/>
  <c r="B123" i="7"/>
  <c r="B124" i="7"/>
  <c r="G44" i="4"/>
  <c r="G40" i="4"/>
  <c r="G37" i="4"/>
  <c r="P6" i="1"/>
  <c r="Q6" i="1"/>
  <c r="Q7" i="1" s="1"/>
  <c r="P7" i="1"/>
  <c r="R7" i="1"/>
  <c r="P8" i="1"/>
  <c r="R8" i="1"/>
  <c r="P9" i="1"/>
  <c r="R9" i="1"/>
  <c r="P10" i="1"/>
  <c r="R10" i="1"/>
  <c r="P11" i="1"/>
  <c r="R11" i="1"/>
  <c r="P12" i="1"/>
  <c r="R12" i="1"/>
  <c r="C65" i="6"/>
  <c r="C66" i="6" s="1"/>
  <c r="C67" i="6" s="1"/>
  <c r="C68" i="6" s="1"/>
  <c r="C69" i="6" s="1"/>
  <c r="C70" i="6" s="1"/>
  <c r="C71" i="6" s="1"/>
  <c r="C72" i="6" s="1"/>
  <c r="C73" i="6" s="1"/>
  <c r="C48" i="4"/>
  <c r="L45" i="4"/>
  <c r="L41" i="4"/>
  <c r="L38" i="4"/>
  <c r="G26" i="4"/>
  <c r="G27" i="4" s="1"/>
  <c r="G48" i="4" s="1"/>
  <c r="H25" i="4"/>
  <c r="I25" i="4" s="1"/>
  <c r="J25" i="4" s="1"/>
  <c r="K25" i="4" s="1"/>
  <c r="L25" i="4" s="1"/>
  <c r="F6" i="5"/>
  <c r="G6" i="5" s="1"/>
  <c r="H6" i="5" s="1"/>
  <c r="I6" i="5" s="1"/>
  <c r="J6" i="5" s="1"/>
  <c r="K6" i="5" s="1"/>
  <c r="L6" i="5" s="1"/>
  <c r="M6" i="5" s="1"/>
  <c r="N6" i="5" s="1"/>
  <c r="O6" i="5" s="1"/>
  <c r="D8" i="5"/>
  <c r="D9" i="5" s="1"/>
  <c r="D10" i="5" s="1"/>
  <c r="D11" i="5" s="1"/>
  <c r="D12" i="5" s="1"/>
  <c r="D13" i="5" s="1"/>
  <c r="D14" i="5" s="1"/>
  <c r="D15" i="5" s="1"/>
  <c r="D16" i="5" s="1"/>
  <c r="D17" i="5" s="1"/>
  <c r="D18" i="5" s="1"/>
  <c r="D19" i="5" s="1"/>
  <c r="D20" i="5" s="1"/>
  <c r="D21" i="5" s="1"/>
  <c r="D22" i="5" s="1"/>
  <c r="D23" i="5" s="1"/>
  <c r="D24" i="5" s="1"/>
  <c r="D25" i="5" s="1"/>
  <c r="D26" i="5" s="1"/>
  <c r="E7" i="5"/>
  <c r="E19" i="4"/>
  <c r="F19" i="4" s="1"/>
  <c r="G19" i="4" s="1"/>
  <c r="H19" i="4" s="1"/>
  <c r="I19" i="4" s="1"/>
  <c r="J19" i="4" s="1"/>
  <c r="K19" i="4" s="1"/>
  <c r="L19" i="4" s="1"/>
  <c r="H69" i="4"/>
  <c r="I69" i="4"/>
  <c r="J69" i="4"/>
  <c r="K69" i="4"/>
  <c r="I70" i="4"/>
  <c r="J70" i="4"/>
  <c r="K70" i="4"/>
  <c r="H70" i="4"/>
  <c r="C78" i="4"/>
  <c r="C79" i="4" s="1"/>
  <c r="C80" i="4" s="1"/>
  <c r="C81" i="4" s="1"/>
  <c r="C82" i="4" s="1"/>
  <c r="C83" i="4" s="1"/>
  <c r="C84" i="4" s="1"/>
  <c r="C85" i="4" s="1"/>
  <c r="C86" i="4" s="1"/>
  <c r="C87" i="4" s="1"/>
  <c r="E76" i="4"/>
  <c r="F76" i="4" s="1"/>
  <c r="G76" i="4" s="1"/>
  <c r="H76" i="4" s="1"/>
  <c r="I76" i="4" s="1"/>
  <c r="J76" i="4" s="1"/>
  <c r="K76" i="4" s="1"/>
  <c r="L76" i="4" s="1"/>
  <c r="H24" i="4"/>
  <c r="I24" i="4" s="1"/>
  <c r="J24" i="4" s="1"/>
  <c r="K24" i="4" s="1"/>
  <c r="L24" i="4" s="1"/>
  <c r="C52" i="6" l="1"/>
  <c r="C16" i="6" s="1"/>
  <c r="C41" i="6"/>
  <c r="C14" i="6" s="1"/>
  <c r="C47" i="6"/>
  <c r="C15" i="6" s="1"/>
  <c r="C36" i="6"/>
  <c r="C13" i="6" s="1"/>
  <c r="C32" i="6"/>
  <c r="C12" i="6" s="1"/>
  <c r="C28" i="6"/>
  <c r="C11" i="6" s="1"/>
  <c r="C20" i="6"/>
  <c r="C10" i="6" s="1"/>
  <c r="K112" i="7"/>
  <c r="K124" i="7" s="1"/>
  <c r="G112" i="7"/>
  <c r="G124" i="7" s="1"/>
  <c r="J112" i="7"/>
  <c r="J124" i="7" s="1"/>
  <c r="H112" i="7"/>
  <c r="H124" i="7" s="1"/>
  <c r="F112" i="7"/>
  <c r="F124" i="7" s="1"/>
  <c r="E112" i="7"/>
  <c r="E124" i="7" s="1"/>
  <c r="I112" i="7"/>
  <c r="I124" i="7" s="1"/>
  <c r="I97" i="7"/>
  <c r="I123" i="7" s="1"/>
  <c r="J97" i="7"/>
  <c r="J123" i="7" s="1"/>
  <c r="J83" i="7"/>
  <c r="J122" i="7" s="1"/>
  <c r="H97" i="7"/>
  <c r="H123" i="7" s="1"/>
  <c r="G97" i="7"/>
  <c r="G123" i="7" s="1"/>
  <c r="K97" i="7"/>
  <c r="K123" i="7" s="1"/>
  <c r="F97" i="7"/>
  <c r="F123" i="7" s="1"/>
  <c r="E97" i="7"/>
  <c r="E123" i="7" s="1"/>
  <c r="F83" i="7"/>
  <c r="F122" i="7" s="1"/>
  <c r="K83" i="7"/>
  <c r="K122" i="7" s="1"/>
  <c r="G83" i="7"/>
  <c r="G122" i="7" s="1"/>
  <c r="E83" i="7"/>
  <c r="E122" i="7" s="1"/>
  <c r="I83" i="7"/>
  <c r="I122" i="7" s="1"/>
  <c r="H83" i="7"/>
  <c r="H122" i="7" s="1"/>
  <c r="E70" i="7"/>
  <c r="E121" i="7" s="1"/>
  <c r="J70" i="7"/>
  <c r="J121" i="7" s="1"/>
  <c r="I70" i="7"/>
  <c r="I121" i="7" s="1"/>
  <c r="F70" i="7"/>
  <c r="F121" i="7" s="1"/>
  <c r="G70" i="7"/>
  <c r="G121" i="7" s="1"/>
  <c r="K70" i="7"/>
  <c r="K121" i="7" s="1"/>
  <c r="H70" i="7"/>
  <c r="H121" i="7" s="1"/>
  <c r="J34" i="7"/>
  <c r="J119" i="7" s="1"/>
  <c r="K34" i="7"/>
  <c r="K119" i="7" s="1"/>
  <c r="G34" i="7"/>
  <c r="G119" i="7" s="1"/>
  <c r="H34" i="7"/>
  <c r="H119" i="7" s="1"/>
  <c r="E34" i="7"/>
  <c r="E119" i="7" s="1"/>
  <c r="I34" i="7"/>
  <c r="I119" i="7" s="1"/>
  <c r="F34" i="7"/>
  <c r="F119" i="7" s="1"/>
  <c r="K21" i="7"/>
  <c r="K118" i="7" s="1"/>
  <c r="G21" i="7"/>
  <c r="G118" i="7" s="1"/>
  <c r="J21" i="7"/>
  <c r="J118" i="7" s="1"/>
  <c r="F21" i="7"/>
  <c r="F118" i="7" s="1"/>
  <c r="I21" i="7"/>
  <c r="I118" i="7" s="1"/>
  <c r="H21" i="7"/>
  <c r="H118" i="7" s="1"/>
  <c r="E21" i="7"/>
  <c r="E118" i="7" s="1"/>
  <c r="K55" i="7"/>
  <c r="K120" i="7" s="1"/>
  <c r="G55" i="7"/>
  <c r="G120" i="7" s="1"/>
  <c r="J55" i="7"/>
  <c r="J120" i="7" s="1"/>
  <c r="F55" i="7"/>
  <c r="F120" i="7" s="1"/>
  <c r="I55" i="7"/>
  <c r="I120" i="7" s="1"/>
  <c r="H55" i="7"/>
  <c r="H120" i="7" s="1"/>
  <c r="E55" i="7"/>
  <c r="E120" i="7" s="1"/>
  <c r="Q8" i="1"/>
  <c r="Q9" i="1" s="1"/>
  <c r="Q10" i="1" s="1"/>
  <c r="Q11" i="1" s="1"/>
  <c r="Q12" i="1" s="1"/>
  <c r="J38" i="4"/>
  <c r="J37" i="4" s="1"/>
  <c r="I38" i="4"/>
  <c r="I37" i="4" s="1"/>
  <c r="K38" i="4"/>
  <c r="K37" i="4" s="1"/>
  <c r="L37" i="4"/>
  <c r="L40" i="4"/>
  <c r="L44" i="4"/>
  <c r="I45" i="4"/>
  <c r="I44" i="4" s="1"/>
  <c r="J45" i="4"/>
  <c r="J44" i="4" s="1"/>
  <c r="K45" i="4"/>
  <c r="K44" i="4" s="1"/>
  <c r="H45" i="4"/>
  <c r="H44" i="4" s="1"/>
  <c r="I41" i="4"/>
  <c r="I40" i="4" s="1"/>
  <c r="J41" i="4"/>
  <c r="J40" i="4" s="1"/>
  <c r="K41" i="4"/>
  <c r="K40" i="4" s="1"/>
  <c r="H41" i="4"/>
  <c r="H40" i="4" s="1"/>
  <c r="H38" i="4"/>
  <c r="H37" i="4" s="1"/>
  <c r="E9" i="5"/>
  <c r="F10" i="5"/>
  <c r="F7" i="5"/>
  <c r="E8" i="5"/>
  <c r="F9" i="5"/>
  <c r="F8" i="5"/>
  <c r="L27" i="4"/>
  <c r="L48" i="4" s="1"/>
  <c r="H26" i="4"/>
  <c r="H27" i="4" s="1"/>
  <c r="H48" i="4" s="1"/>
  <c r="C17" i="6" l="1"/>
  <c r="L124" i="7"/>
  <c r="D112" i="7"/>
  <c r="C124" i="7" s="1"/>
  <c r="D124" i="7" s="1"/>
  <c r="L123" i="7"/>
  <c r="D97" i="7"/>
  <c r="C123" i="7" s="1"/>
  <c r="D123" i="7" s="1"/>
  <c r="D83" i="7"/>
  <c r="C122" i="7" s="1"/>
  <c r="D122" i="7" s="1"/>
  <c r="L122" i="7"/>
  <c r="L121" i="7"/>
  <c r="D70" i="7"/>
  <c r="C121" i="7" s="1"/>
  <c r="D121" i="7" s="1"/>
  <c r="D55" i="7"/>
  <c r="C120" i="7" s="1"/>
  <c r="D120" i="7" s="1"/>
  <c r="D34" i="7"/>
  <c r="C119" i="7" s="1"/>
  <c r="D119" i="7" s="1"/>
  <c r="L119" i="7"/>
  <c r="D21" i="7"/>
  <c r="C118" i="7" s="1"/>
  <c r="D118" i="7" s="1"/>
  <c r="K126" i="7"/>
  <c r="G126" i="7"/>
  <c r="E126" i="7"/>
  <c r="J126" i="7"/>
  <c r="L118" i="7"/>
  <c r="F126" i="7"/>
  <c r="H126" i="7"/>
  <c r="I126" i="7"/>
  <c r="L120" i="7"/>
  <c r="J50" i="4"/>
  <c r="I50" i="4"/>
  <c r="H50" i="4"/>
  <c r="L50" i="4"/>
  <c r="K50" i="4"/>
  <c r="G42" i="4"/>
  <c r="G49" i="4" s="1"/>
  <c r="I42" i="4"/>
  <c r="I49" i="4" s="1"/>
  <c r="H42" i="4"/>
  <c r="H49" i="4" s="1"/>
  <c r="J42" i="4"/>
  <c r="J49" i="4" s="1"/>
  <c r="H28" i="4"/>
  <c r="G60" i="4"/>
  <c r="G59" i="4"/>
  <c r="E10" i="5"/>
  <c r="G11" i="5"/>
  <c r="G9" i="5"/>
  <c r="G10" i="5"/>
  <c r="G8" i="5"/>
  <c r="G7" i="5"/>
  <c r="I26" i="4"/>
  <c r="I27" i="4" s="1"/>
  <c r="I48" i="4" s="1"/>
  <c r="D126" i="7" l="1"/>
  <c r="L126" i="7"/>
  <c r="G65" i="4"/>
  <c r="G64" i="4"/>
  <c r="K42" i="4"/>
  <c r="K49" i="4" s="1"/>
  <c r="I28" i="4"/>
  <c r="G61" i="4"/>
  <c r="F61" i="4" s="1"/>
  <c r="G12" i="4"/>
  <c r="G13" i="4"/>
  <c r="H11" i="5"/>
  <c r="H9" i="5"/>
  <c r="H7" i="5"/>
  <c r="H10" i="5"/>
  <c r="H8" i="5"/>
  <c r="E11" i="5"/>
  <c r="H12" i="5"/>
  <c r="F11" i="5"/>
  <c r="J26" i="4"/>
  <c r="J27" i="4" s="1"/>
  <c r="J48" i="4" s="1"/>
  <c r="G66" i="4" l="1"/>
  <c r="G51" i="4" s="1"/>
  <c r="L42" i="4"/>
  <c r="L49" i="4" s="1"/>
  <c r="J28" i="4"/>
  <c r="E12" i="5"/>
  <c r="F12" i="5"/>
  <c r="G12" i="5"/>
  <c r="I12" i="5"/>
  <c r="I10" i="5"/>
  <c r="I8" i="5"/>
  <c r="I13" i="5"/>
  <c r="I11" i="5"/>
  <c r="I7" i="5"/>
  <c r="I9" i="5"/>
  <c r="K26" i="4"/>
  <c r="K27" i="4" s="1"/>
  <c r="K48" i="4" s="1"/>
  <c r="K28" i="4" l="1"/>
  <c r="L28" i="4"/>
  <c r="E13" i="5"/>
  <c r="F13" i="5"/>
  <c r="G13" i="5"/>
  <c r="H13" i="5"/>
  <c r="J14" i="5"/>
  <c r="J12" i="5"/>
  <c r="J10" i="5"/>
  <c r="J13" i="5"/>
  <c r="J11" i="5"/>
  <c r="J9" i="5"/>
  <c r="J7" i="5"/>
  <c r="J8" i="5"/>
  <c r="K13" i="5" l="1"/>
  <c r="K11" i="5"/>
  <c r="K9" i="5"/>
  <c r="K14" i="5"/>
  <c r="K12" i="5"/>
  <c r="K10" i="5"/>
  <c r="K8" i="5"/>
  <c r="K7" i="5"/>
  <c r="E14" i="5"/>
  <c r="F14" i="5"/>
  <c r="G14" i="5"/>
  <c r="H14" i="5"/>
  <c r="I14" i="5"/>
  <c r="E15" i="5" l="1"/>
  <c r="F15" i="5"/>
  <c r="G15" i="5"/>
  <c r="H15" i="5"/>
  <c r="I15" i="5"/>
  <c r="J15" i="5"/>
  <c r="K15" i="5"/>
  <c r="L15" i="5"/>
  <c r="L13" i="5"/>
  <c r="L11" i="5"/>
  <c r="L9" i="5"/>
  <c r="L12" i="5"/>
  <c r="L8" i="5"/>
  <c r="L10" i="5"/>
  <c r="L7" i="5"/>
  <c r="L14" i="5"/>
  <c r="L16" i="5"/>
  <c r="S33" i="2"/>
  <c r="S28" i="2"/>
  <c r="H29" i="2" s="1"/>
  <c r="S23" i="2"/>
  <c r="L9" i="2"/>
  <c r="H14" i="2" s="1"/>
  <c r="S3" i="2"/>
  <c r="C66" i="1"/>
  <c r="C61" i="1"/>
  <c r="C71" i="1"/>
  <c r="C56" i="1"/>
  <c r="C51" i="1"/>
  <c r="C46" i="1"/>
  <c r="C41" i="1"/>
  <c r="E38" i="1"/>
  <c r="M16" i="5" l="1"/>
  <c r="M14" i="5"/>
  <c r="M12" i="5"/>
  <c r="M10" i="5"/>
  <c r="M8" i="5"/>
  <c r="M15" i="5"/>
  <c r="M13" i="5"/>
  <c r="M11" i="5"/>
  <c r="M9" i="5"/>
  <c r="M7" i="5"/>
  <c r="E16" i="5"/>
  <c r="F16" i="5"/>
  <c r="G16" i="5"/>
  <c r="H16" i="5"/>
  <c r="I16" i="5"/>
  <c r="J16" i="5"/>
  <c r="K16" i="5"/>
  <c r="D21" i="2"/>
  <c r="A30" i="2" s="1"/>
  <c r="D38" i="1"/>
  <c r="E17" i="5" l="1"/>
  <c r="F17" i="5"/>
  <c r="G17" i="5"/>
  <c r="H17" i="5"/>
  <c r="I17" i="5"/>
  <c r="J17" i="5"/>
  <c r="K17" i="5"/>
  <c r="L17" i="5"/>
  <c r="M17" i="5"/>
  <c r="N18" i="5"/>
  <c r="N16" i="5"/>
  <c r="N14" i="5"/>
  <c r="N12" i="5"/>
  <c r="N10" i="5"/>
  <c r="N11" i="5"/>
  <c r="N17" i="5"/>
  <c r="N13" i="5"/>
  <c r="N8" i="5"/>
  <c r="N15" i="5"/>
  <c r="N9" i="5"/>
  <c r="N7" i="5"/>
  <c r="O17" i="5" l="1"/>
  <c r="O15" i="5"/>
  <c r="O13" i="5"/>
  <c r="O11" i="5"/>
  <c r="O9" i="5"/>
  <c r="O18" i="5"/>
  <c r="O16" i="5"/>
  <c r="O14" i="5"/>
  <c r="O12" i="5"/>
  <c r="O10" i="5"/>
  <c r="O8" i="5"/>
  <c r="O7" i="5"/>
  <c r="E18" i="5"/>
  <c r="O19" i="5"/>
  <c r="F18" i="5"/>
  <c r="G18" i="5"/>
  <c r="H18" i="5"/>
  <c r="I18" i="5"/>
  <c r="J18" i="5"/>
  <c r="K18" i="5"/>
  <c r="L18" i="5"/>
  <c r="M18" i="5"/>
  <c r="E19" i="5" l="1"/>
  <c r="F19" i="5"/>
  <c r="G19" i="5"/>
  <c r="H19" i="5"/>
  <c r="I19" i="5"/>
  <c r="J19" i="5"/>
  <c r="K19" i="5"/>
  <c r="L19" i="5"/>
  <c r="M19" i="5"/>
  <c r="N19" i="5"/>
  <c r="E20" i="5" l="1"/>
  <c r="F20" i="5"/>
  <c r="G20" i="5"/>
  <c r="H20" i="5"/>
  <c r="I20" i="5"/>
  <c r="J20" i="5"/>
  <c r="K20" i="5"/>
  <c r="L20" i="5"/>
  <c r="M20" i="5"/>
  <c r="N20" i="5"/>
  <c r="O20" i="5"/>
  <c r="E21" i="5" l="1"/>
  <c r="F21" i="5"/>
  <c r="G21" i="5"/>
  <c r="H21" i="5"/>
  <c r="I21" i="5"/>
  <c r="J21" i="5"/>
  <c r="K21" i="5"/>
  <c r="L21" i="5"/>
  <c r="M21" i="5"/>
  <c r="N21" i="5"/>
  <c r="O21" i="5"/>
  <c r="E22" i="5" l="1"/>
  <c r="F22" i="5"/>
  <c r="G22" i="5"/>
  <c r="H22" i="5"/>
  <c r="I22" i="5"/>
  <c r="J22" i="5"/>
  <c r="K22" i="5"/>
  <c r="L22" i="5"/>
  <c r="M22" i="5"/>
  <c r="N22" i="5"/>
  <c r="O22" i="5"/>
  <c r="E23" i="5" l="1"/>
  <c r="F23" i="5"/>
  <c r="G23" i="5"/>
  <c r="H23" i="5"/>
  <c r="I23" i="5"/>
  <c r="J23" i="5"/>
  <c r="K23" i="5"/>
  <c r="L23" i="5"/>
  <c r="M23" i="5"/>
  <c r="N23" i="5"/>
  <c r="O23" i="5"/>
  <c r="E24" i="5" l="1"/>
  <c r="F24" i="5"/>
  <c r="G24" i="5"/>
  <c r="H24" i="5"/>
  <c r="I24" i="5"/>
  <c r="J24" i="5"/>
  <c r="K24" i="5"/>
  <c r="L24" i="5"/>
  <c r="M24" i="5"/>
  <c r="N24" i="5"/>
  <c r="O24" i="5"/>
  <c r="E25" i="5" l="1"/>
  <c r="F25" i="5"/>
  <c r="G25" i="5"/>
  <c r="H25" i="5"/>
  <c r="I25" i="5"/>
  <c r="J25" i="5"/>
  <c r="K25" i="5"/>
  <c r="L25" i="5"/>
  <c r="M25" i="5"/>
  <c r="N25" i="5"/>
  <c r="O25" i="5"/>
  <c r="E26" i="5" l="1"/>
  <c r="F26" i="5"/>
  <c r="G26" i="5"/>
  <c r="H26" i="5"/>
  <c r="I26" i="5"/>
  <c r="J26" i="5"/>
  <c r="K26" i="5"/>
  <c r="L26" i="5"/>
  <c r="M26" i="5"/>
  <c r="N26" i="5"/>
  <c r="O26" i="5"/>
  <c r="G7" i="4" l="1"/>
  <c r="C19" i="4"/>
  <c r="G68" i="4"/>
  <c r="G70" i="4" s="1"/>
  <c r="G15" i="4" s="1"/>
  <c r="G16" i="4" s="1"/>
  <c r="L16" i="4" s="1"/>
  <c r="L12" i="4" s="1"/>
  <c r="L68" i="4"/>
  <c r="G69" i="4" l="1"/>
  <c r="G34" i="4" l="1"/>
  <c r="G30" i="4" s="1"/>
  <c r="H35" i="4"/>
  <c r="H34" i="4" s="1"/>
  <c r="H30" i="4" s="1"/>
  <c r="I35" i="4"/>
  <c r="I34" i="4" s="1"/>
  <c r="I30" i="4" s="1"/>
  <c r="J35" i="4"/>
  <c r="J34" i="4" s="1"/>
  <c r="J30" i="4" s="1"/>
  <c r="K35" i="4"/>
  <c r="K34" i="4" s="1"/>
  <c r="K30" i="4" s="1"/>
  <c r="L35" i="4"/>
  <c r="L34" i="4" s="1"/>
  <c r="L30" i="4" s="1"/>
  <c r="I31" i="4" l="1"/>
  <c r="I32" i="4"/>
  <c r="G52" i="4"/>
  <c r="G53" i="4" s="1"/>
  <c r="G31" i="4"/>
  <c r="J31" i="4"/>
  <c r="J32" i="4"/>
  <c r="K31" i="4"/>
  <c r="K32" i="4"/>
  <c r="L32" i="4"/>
  <c r="L31" i="4"/>
  <c r="H32" i="4"/>
  <c r="H31" i="4"/>
  <c r="G54" i="4" l="1"/>
  <c r="H59" i="4" s="1"/>
  <c r="H60" i="4" s="1"/>
  <c r="G55" i="4" l="1"/>
  <c r="H65" i="4"/>
  <c r="H64" i="4"/>
  <c r="H61" i="4"/>
  <c r="H66" i="4" l="1"/>
  <c r="H51" i="4" l="1"/>
  <c r="H52" i="4"/>
  <c r="H53" i="4" l="1"/>
  <c r="H54" i="4" l="1"/>
  <c r="I59" i="4" s="1"/>
  <c r="I60" i="4" s="1"/>
  <c r="H55" i="4" l="1"/>
  <c r="I65" i="4"/>
  <c r="I61" i="4"/>
  <c r="I64" i="4"/>
  <c r="I66" i="4" l="1"/>
  <c r="I51" i="4" l="1"/>
  <c r="I52" i="4"/>
  <c r="I53" i="4" l="1"/>
  <c r="I54" i="4" l="1"/>
  <c r="J59" i="4" s="1"/>
  <c r="J60" i="4" s="1"/>
  <c r="I55" i="4" l="1"/>
  <c r="J65" i="4"/>
  <c r="J61" i="4"/>
  <c r="J64" i="4"/>
  <c r="J66" i="4" l="1"/>
  <c r="J51" i="4" l="1"/>
  <c r="J52" i="4"/>
  <c r="J53" i="4" l="1"/>
  <c r="J54" i="4" l="1"/>
  <c r="K59" i="4" s="1"/>
  <c r="K60" i="4" s="1"/>
  <c r="J55" i="4" l="1"/>
  <c r="K65" i="4"/>
  <c r="K64" i="4"/>
  <c r="K61" i="4"/>
  <c r="K66" i="4" l="1"/>
  <c r="K52" i="4" s="1"/>
  <c r="K51" i="4" l="1"/>
  <c r="K53" i="4" s="1"/>
  <c r="K54" i="4" l="1"/>
  <c r="L59" i="4" s="1"/>
  <c r="L60" i="4" s="1"/>
  <c r="L65" i="4" s="1"/>
  <c r="K55" i="4" l="1"/>
  <c r="L64" i="4"/>
  <c r="L66" i="4" s="1"/>
  <c r="L61" i="4"/>
  <c r="L51" i="4" l="1"/>
  <c r="L52" i="4"/>
  <c r="L53" i="4" l="1"/>
  <c r="L54" i="4" l="1"/>
  <c r="L55" i="4" s="1"/>
  <c r="L69" i="4" s="1"/>
  <c r="L70" i="4" l="1"/>
  <c r="G72" i="4" s="1"/>
  <c r="G71" i="4"/>
  <c r="C20" i="4" l="1"/>
  <c r="C76" i="4"/>
  <c r="G9" i="4"/>
  <c r="B10" i="6"/>
  <c r="B11" i="6"/>
  <c r="B12" i="6"/>
  <c r="B13" i="6"/>
  <c r="B14" i="6"/>
  <c r="B16" i="6"/>
  <c r="B20" i="6"/>
  <c r="B28" i="6"/>
  <c r="B32" i="6"/>
  <c r="B36" i="6"/>
  <c r="B41" i="6"/>
  <c r="B52" i="6"/>
</calcChain>
</file>

<file path=xl/sharedStrings.xml><?xml version="1.0" encoding="utf-8"?>
<sst xmlns="http://schemas.openxmlformats.org/spreadsheetml/2006/main" count="598" uniqueCount="486">
  <si>
    <t>Summary of Sell Side Readiness Summary Workbook</t>
  </si>
  <si>
    <t>Worksheet Name</t>
  </si>
  <si>
    <t>Description</t>
  </si>
  <si>
    <t>Summary</t>
  </si>
  <si>
    <t>This worksheet is an overview of the entire workbook and how it might be used to better understand a business, the positioning, the valuation, and ultimately how a perspective buyer might analyze the company</t>
  </si>
  <si>
    <t>Readiness Questions</t>
  </si>
  <si>
    <t>This worksheet is designed to ask certain questions about the companies readiness to sell.  It cover such topics as the management team, the owners, the systems and controls, the business plan, customers, intellectual property, and scalability. Based on the answers to the questions, the worksheet calculates a readiness to sell score.</t>
  </si>
  <si>
    <t>Readiness Chart</t>
  </si>
  <si>
    <t>This worksheet is a visualization of the Readiness Question Score.</t>
  </si>
  <si>
    <t>Competitive Advantage</t>
  </si>
  <si>
    <t>This worksheet, similar to the readiness questions, breaks down the overall competitive advantages that the company has in the marketplace. These are the factors that will position the company to maximize the economic value received. Based on the answers to the questions, the worksheet calculated a competitive advantage score.</t>
  </si>
  <si>
    <t>Competitive Chart</t>
  </si>
  <si>
    <t>This worksheet is a visualization of the Competitive Advantage score.</t>
  </si>
  <si>
    <t>Mini LBO Model</t>
  </si>
  <si>
    <t>This worksheet is a simplified leveraged buyout model. Private investors will use a similar approach to understand their return on investment profile. Based on target returns, we can imply a valuation multiple of the business.</t>
  </si>
  <si>
    <t>ROIC</t>
  </si>
  <si>
    <t>This worksheet calculated Return on Invested Capital (ROIC) based on current financial statements. The higher the ROIC, the higher the economic value of the business.</t>
  </si>
  <si>
    <t>Offer Chart</t>
  </si>
  <si>
    <t>This worksheet contemplates different structures in an offer and provides an ability to rank an offer based on what is important to selling stakeholders.</t>
  </si>
  <si>
    <t>IRR</t>
  </si>
  <si>
    <t>This worksheet is simply for reference to see a 2x2 table of annualized return (internal rate of return) base on duration or time of an investment and the multiple of money returned on the investment.</t>
  </si>
  <si>
    <t>Name:</t>
  </si>
  <si>
    <t>Company:</t>
  </si>
  <si>
    <t>Date:</t>
  </si>
  <si>
    <t>Instructions:</t>
  </si>
  <si>
    <t>Fill in all yellow boxes.  TVI will be automatically calculated.</t>
  </si>
  <si>
    <t>0 = Never/Not at All       1 = Sometimes/Somewhat True       2 = Usually/Generally True      3 = Always/Completely True</t>
  </si>
  <si>
    <t>I.  Decision-Making Management Team</t>
  </si>
  <si>
    <t>Ranking (0 to 3)</t>
  </si>
  <si>
    <t>A management/leadership team with a clear, proven track record of leading the company, with and without the owner, enhances Transferable Value by increasing the buyer's or successor's confidence in a stable transition and providing potential leadership for the business going forward.</t>
  </si>
  <si>
    <t>CEO</t>
  </si>
  <si>
    <t>CFO</t>
  </si>
  <si>
    <t>COO</t>
    <phoneticPr fontId="8" type="noConversion"/>
  </si>
  <si>
    <t>CCO</t>
  </si>
  <si>
    <t>Other</t>
  </si>
  <si>
    <t>1) The Company maintains a current and accurate organizational chart.</t>
  </si>
  <si>
    <t>2) Biographies of key individuals exist which document their current experience, skills and accomplishments.</t>
  </si>
  <si>
    <t>3) The company documents management/leadership team members' job performance against benchmarks.</t>
  </si>
  <si>
    <t>4) Management/leadership positions have documented, relevant job descriptions.</t>
  </si>
  <si>
    <t>5) A back-up/successor CEO clearly exists.</t>
  </si>
  <si>
    <t>6) The right people are in key management/leadership positions.</t>
  </si>
  <si>
    <t>7) There are no significant holes in the current management/leadership team.</t>
  </si>
  <si>
    <t>8) The management/leadership team is clearly aligned to company values.</t>
  </si>
  <si>
    <t>9) The management/leadership team has a track record of making sound, impactful decisions without the direct input of the current owner(s).</t>
  </si>
  <si>
    <t>10) Meetings of the management/leadership team are held according to a set schedule, conducted effectively and produce clearly defined decisions and outcomes.</t>
  </si>
  <si>
    <t>11) Top employees have formal financial incentives to stay with the company beyond a change in current ownership.</t>
  </si>
  <si>
    <t>Total</t>
  </si>
  <si>
    <t>Possible</t>
  </si>
  <si>
    <t>II. Owner Independency</t>
  </si>
  <si>
    <t>A company that performs at a high level with low levels of owner involvement, and that can withstand a change in control without jeopardizing important relationships, is a company with potentially high Transferable Value.</t>
  </si>
  <si>
    <t>1) The owner regularly takes vacations (two weeks or longer) during which time he/she fully "unplugs" from the company.</t>
  </si>
  <si>
    <t>2) The normal daily/weekly duties held by the owner are either non-essential to the business, or could be readily filled by others upon the owner's exit.</t>
  </si>
  <si>
    <t>3) If the owner was to exit today, top employees would not be seriously concerned.</t>
  </si>
  <si>
    <t>4) If the owner was to exit today, top customers would not be seriously concerned.</t>
  </si>
  <si>
    <t>5) If the owner was to exit today, other important external relationships (suppliers, lenders, etc.) would not be seriously concerned.</t>
  </si>
  <si>
    <t>6) The business does not rely on the owner for personal guarantees on loans or lines of credit.</t>
  </si>
  <si>
    <t>7) The business does not rely on any type of preferred status such as minority ownership to gain customers or revenues that it might otherwise not secure.</t>
  </si>
  <si>
    <t>III. Effective Financial Systems and Controls</t>
  </si>
  <si>
    <t>Financial statements and results that are readable, credible, and formatted consistent with business norms increase potential Transferable Value because buyers or successors have less concern about inaccurate data or invalid assumptions.</t>
  </si>
  <si>
    <t>1) Financial statements are timely, accurate, readable and formatted consistent with industry and business norms.</t>
  </si>
  <si>
    <t>2) Special issues such as recent non-recurring transactions or off-balance sheet items are fully disclosed and explained.</t>
  </si>
  <si>
    <t>3) The company can reliably predict how much cash it will have at the end of 30/60/90 days.</t>
  </si>
  <si>
    <t>4) The company collects payments from customers within the agreed upon terms, and stretches out payments to vendors up to the maximum allowed.</t>
  </si>
  <si>
    <t>5) The company effectively tracks inventory and other assets.</t>
  </si>
  <si>
    <t>6) Appropriate controls and separation of duties exist to sufficiently guard against fraud.</t>
  </si>
  <si>
    <t>7) The company prepares an annual budget and analyzes actual results against it on a monthly basis.</t>
  </si>
  <si>
    <t>8) The most profitable customers, market segments and products/services are clearly identifiable within financial reports.</t>
  </si>
  <si>
    <t>9) The company produces accurate financial statements on a monthly basis.  If accrual accounting is used, the statements are in accordance with GAAP.</t>
  </si>
  <si>
    <t>10) Annual financial statements of the company are audited.</t>
  </si>
  <si>
    <t>11) The company can quickly and easily exclude owner compensation, benefits, and perks from its financial statements.</t>
  </si>
  <si>
    <t>12) Taxes are filed on a timely basis, and there are no unresolved tax issues.</t>
  </si>
  <si>
    <t>13) The company maintains a good working relationship with its bank.  Financial covenants are current.</t>
  </si>
  <si>
    <t>14) The company can effectively model future financial performance based on changing key assumptions and activity today.</t>
  </si>
  <si>
    <t>15) Accounting systems are sufficiently robust and scalable to support growth anticipated over the next three years.</t>
  </si>
  <si>
    <t>IV. Compelling Business Plan</t>
  </si>
  <si>
    <t>Credible strategies and tactics to sustain business growth over the next three to five years show a buyer or successor not only that the business has a bright future, but also that the company's leaders likely know how to plan and execute at a high level.</t>
  </si>
  <si>
    <t>1) The business has a vision and mission that are meaningful to its owners, employees and customers.</t>
  </si>
  <si>
    <t>2) A written business plan identifies credible strategies and tactics to sustain significant business growth over the next three to five years.</t>
  </si>
  <si>
    <t>3) Clear and credible pro forma financial models exist to quantify future business results.</t>
  </si>
  <si>
    <t>4) The business's marketplace including potential size, customer motivations and relevant trends have been researched and clearly summarized.</t>
  </si>
  <si>
    <t>5) The competitive landscape, both current and future potential competitors, has been researched and summarized.</t>
  </si>
  <si>
    <t>6) The company enjoys strong, sustainable competitive advantages.</t>
  </si>
  <si>
    <t>7) Short and intermediate term business objectives are specific, measurable and achievable.  They also have clearly stated deadlines and internal leaders.</t>
  </si>
  <si>
    <t>8) The business plan is clearly understood with the business's leadership/management team, and is broadly supported by those same top employees.</t>
  </si>
  <si>
    <t>9) An effective dashboard, scoreboard or other mechanism exists to track the key performance indicators (KPIs) required to achieve the business objectives.</t>
  </si>
  <si>
    <t>V. Customer Diversification</t>
  </si>
  <si>
    <t>A company with revenues diversified across a wide customer base and with little vulnerability to market or geographic concentration reduces risk of customer loss during a transition and potentially presents a stronger platform to build upon going forward.</t>
  </si>
  <si>
    <t>1) No single customer accounts for more than 10% of the trailing twelve months gross revenues.</t>
  </si>
  <si>
    <t>2) No single customer accounts for more than 10% of the trailing twelve months pre-tax profits.</t>
  </si>
  <si>
    <t>3) The business has minimized exposure to an economic downturn within any single market or distribution channel.</t>
  </si>
  <si>
    <t>4) The business enjoys and has documented strong customer loyalty and repeat business.</t>
  </si>
  <si>
    <t>5) The business has maximized cross-selling opportunities with current customers.</t>
  </si>
  <si>
    <t>6) Contracts with customers are assumable or have other provisions that reduce a buyer's migration risks and costs.</t>
  </si>
  <si>
    <t>7) Tactics have been identified to address known vulnerabilities or concentrations.</t>
  </si>
  <si>
    <t>VI. "Wild Card" Intellectual Property (IP)</t>
  </si>
  <si>
    <t>A portfolio of IP assets can enhance the company's competitive position and growth potential, and reduce risk that the brand, products or services can be undermined by competitors.</t>
  </si>
  <si>
    <t>1) The company has a written positioning statement and brand strategy.</t>
  </si>
  <si>
    <t>2) The company's name is registered and protected in all current and future potential geographic markets.  (This is not the same as corporate registration.)</t>
  </si>
  <si>
    <t>3) The company's most significant products or services have been Federally trademarked.</t>
  </si>
  <si>
    <t>4) The company maintains a written list of trade secrets.</t>
  </si>
  <si>
    <t>5) Formal steps such as non-disclosure agreements and physical protection have been taken to protect trade secrets.</t>
  </si>
  <si>
    <t>6) The company owns the optimum internet domain name for its business.</t>
  </si>
  <si>
    <t>7) Any technology/software/processes developed by the company have been patented or copyrighted.</t>
  </si>
  <si>
    <t>8) A current Style Manual (written guide on use of company logos, branding, etc.) is consistently followed.</t>
  </si>
  <si>
    <t>VII. Scalable Systems</t>
  </si>
  <si>
    <t>To the extent that important business processes and methods are captured in documented, scalable systems, Transferable Value may be enhanced because a buyer or successor may perceive less risk that a change in control will undermine business efficiency and future results.</t>
  </si>
  <si>
    <t>1) The company's most important and impactful systems and processes are clearly identified.</t>
  </si>
  <si>
    <t>2) Important business systems are captured in writing or other readily accessible format.</t>
  </si>
  <si>
    <t>3) Important business systems are routinely measured and quantified.</t>
  </si>
  <si>
    <t>4) Important business systems are conducted with a minimum of unwanted discretion.</t>
  </si>
  <si>
    <t>5) Important business systems are periodically re-evaluated and adjusted to maximize results.</t>
  </si>
  <si>
    <t>6) Key positions within the company are adequately cross trained.</t>
  </si>
  <si>
    <t>7) Opportunities to build scale in key business systems are clearly identified.</t>
  </si>
  <si>
    <t>8) The business's leaders consistently run postmortems on key events (won/lost bids, won/lost hires, etc.).</t>
  </si>
  <si>
    <t>9) The business is, to the fullest extent possible, systems dependent rather than people dependent.</t>
  </si>
  <si>
    <t>Scoring Summary</t>
  </si>
  <si>
    <t>Transferable Value Area</t>
  </si>
  <si>
    <t>My Points</t>
  </si>
  <si>
    <t>My Score</t>
  </si>
  <si>
    <t>Average</t>
  </si>
  <si>
    <t>Transferable Value Index</t>
  </si>
  <si>
    <t>Transferable Value Index Assessment:</t>
  </si>
  <si>
    <t>Low</t>
  </si>
  <si>
    <t>50 or below</t>
  </si>
  <si>
    <t>=</t>
  </si>
  <si>
    <t>Difficult to exit today</t>
  </si>
  <si>
    <t>Med</t>
  </si>
  <si>
    <t>51 – 75</t>
  </si>
  <si>
    <t>Exit possible, but pain and obstacles</t>
  </si>
  <si>
    <t>High</t>
  </si>
  <si>
    <t>76 – 89</t>
  </si>
  <si>
    <t>Good shape with some rough edges</t>
  </si>
  <si>
    <t>Very High</t>
  </si>
  <si>
    <t>90+</t>
  </si>
  <si>
    <t>Best in class; little stress in system to exit</t>
  </si>
  <si>
    <t>Fill in all blue boxes. Competitive Analysis will automatically calculate</t>
  </si>
  <si>
    <t>Ranking:</t>
  </si>
  <si>
    <t>0 - 10</t>
  </si>
  <si>
    <t>Total Competitive Advantage Score Card</t>
  </si>
  <si>
    <t>Value</t>
  </si>
  <si>
    <t>Weight</t>
  </si>
  <si>
    <t>Totals</t>
  </si>
  <si>
    <t>Network effect</t>
  </si>
  <si>
    <t>Threat of new entry</t>
  </si>
  <si>
    <t>Switching costs / stickiness / threat of substitution</t>
  </si>
  <si>
    <t>Buyer advantages</t>
  </si>
  <si>
    <t>Supply advantages</t>
  </si>
  <si>
    <t>Limited customer concentration</t>
  </si>
  <si>
    <t>Changing the landscape of the market</t>
  </si>
  <si>
    <t>Displacing legacy systems with new product / service</t>
  </si>
  <si>
    <t>Business potential for this marketplace</t>
  </si>
  <si>
    <t>How much of the market can be won</t>
  </si>
  <si>
    <t>Positioning in the competitive landscape</t>
  </si>
  <si>
    <t>Integrating latest technology</t>
  </si>
  <si>
    <t>Locking in key customers</t>
  </si>
  <si>
    <t>Leadership</t>
  </si>
  <si>
    <t>Sales and marketing</t>
  </si>
  <si>
    <t>Technology and engineering</t>
  </si>
  <si>
    <t>Business and operations</t>
  </si>
  <si>
    <t>Organizational Advantages</t>
  </si>
  <si>
    <t>Industry Leader</t>
  </si>
  <si>
    <t>Sales and distribution advantages</t>
  </si>
  <si>
    <t>Back office support</t>
  </si>
  <si>
    <t>High ROIC - compelling economics</t>
  </si>
  <si>
    <t>Premium pricing in the marketplace</t>
  </si>
  <si>
    <t>Economies of scale to grow margin profile</t>
  </si>
  <si>
    <t>Scoring</t>
  </si>
  <si>
    <t>Return Generation Model</t>
  </si>
  <si>
    <t>Valuation Assumptions and Calculations</t>
  </si>
  <si>
    <t>Values</t>
  </si>
  <si>
    <t>Transaction Value at Purchase</t>
  </si>
  <si>
    <t>Implied EBITDA Multiple Paid</t>
  </si>
  <si>
    <t>Levered Internal Rate of Return (IRR)</t>
  </si>
  <si>
    <t>Sources of Capital</t>
  </si>
  <si>
    <t>Amount</t>
  </si>
  <si>
    <t>Uses of Capital</t>
  </si>
  <si>
    <t>Senior Bank Debt</t>
  </si>
  <si>
    <t>Proceeds to Seller</t>
  </si>
  <si>
    <t>Mezzanine / Subordinated Debt</t>
  </si>
  <si>
    <t>Net Working Capital / Deferred Revenue</t>
  </si>
  <si>
    <t>Seller Note</t>
  </si>
  <si>
    <t>Closing Indebtedness</t>
  </si>
  <si>
    <t>Equity</t>
  </si>
  <si>
    <t>Transaction Fees</t>
  </si>
  <si>
    <t>Sensitivity Analysis - Varying Multiples | Levered Internal Rate of Return (IRR)</t>
  </si>
  <si>
    <t>Economic Model</t>
  </si>
  <si>
    <t>Year</t>
  </si>
  <si>
    <t>(in millions)</t>
  </si>
  <si>
    <t>Assumption</t>
  </si>
  <si>
    <t>Revenue | Revenue Growth</t>
  </si>
  <si>
    <t>% EBITDA Margin</t>
  </si>
  <si>
    <t>EBITDA</t>
  </si>
  <si>
    <t>% Growth</t>
  </si>
  <si>
    <t>EBIT</t>
  </si>
  <si>
    <t>% Margin</t>
  </si>
  <si>
    <t>D&amp;A</t>
  </si>
  <si>
    <t>% Sales</t>
  </si>
  <si>
    <t>Growth CAPEX</t>
  </si>
  <si>
    <t>Maintenance CAPEX</t>
  </si>
  <si>
    <t>Total CAPEX</t>
  </si>
  <si>
    <t>Net Working Capital</t>
  </si>
  <si>
    <t>Free Cash Flow</t>
  </si>
  <si>
    <t>Less: CAPEX</t>
  </si>
  <si>
    <t>Less: Increase in Net Working Capital</t>
  </si>
  <si>
    <t>Less: Cash Interest</t>
  </si>
  <si>
    <t>Less: Cash Taxes</t>
  </si>
  <si>
    <t>Free Cash Flow for Debt Payment</t>
  </si>
  <si>
    <t>Debt Repayment</t>
  </si>
  <si>
    <t>Debt Schedule</t>
  </si>
  <si>
    <t>Total Debt</t>
  </si>
  <si>
    <t>Interest</t>
  </si>
  <si>
    <t>Senior Debt Interest</t>
  </si>
  <si>
    <t>Mezz / Sub Debt Interest</t>
  </si>
  <si>
    <t>Total Interest</t>
  </si>
  <si>
    <t>Enterprise Value Less Excess Cash and Debt</t>
  </si>
  <si>
    <t>Total Enterprise Value</t>
  </si>
  <si>
    <t>Equity Invested / Harvested</t>
  </si>
  <si>
    <t>Unlevered Internal Rate of Return (IRR)</t>
  </si>
  <si>
    <t>Sensitivity Analysis - Exit EBITDA Margin | Revenue Growth @ Current Multiple</t>
  </si>
  <si>
    <t>COGS / Revenue - people cost</t>
  </si>
  <si>
    <t>EBITDA / Revenue</t>
  </si>
  <si>
    <t>Sales / Revenue - sales cost</t>
  </si>
  <si>
    <t>EBIT / Revenue</t>
  </si>
  <si>
    <t>G&amp;A / Revenue - overhead cost</t>
  </si>
  <si>
    <t>D&amp;A / Revenue - capital project cost</t>
  </si>
  <si>
    <t>Pre-tax ROIC</t>
  </si>
  <si>
    <t>Working Capital / Revenue</t>
  </si>
  <si>
    <t>Revenue / Invested Capital</t>
  </si>
  <si>
    <t>Net PP&amp;E / Revenue</t>
  </si>
  <si>
    <t>Other Assets / Revenue</t>
  </si>
  <si>
    <t>Tax</t>
  </si>
  <si>
    <t>Offer Spider</t>
  </si>
  <si>
    <t>Cash at Closing</t>
  </si>
  <si>
    <t>Minimal Earnout</t>
  </si>
  <si>
    <t>Equity Rollover</t>
  </si>
  <si>
    <t>Employment Terms</t>
  </si>
  <si>
    <t>Employment Duration</t>
  </si>
  <si>
    <t>Leadership Team</t>
  </si>
  <si>
    <t>Execution Team</t>
  </si>
  <si>
    <t>Priority 1</t>
  </si>
  <si>
    <t>Priority 2</t>
  </si>
  <si>
    <t>Priority 3</t>
  </si>
  <si>
    <t xml:space="preserve"> Internal Rate of Return (IRR) Calculations</t>
  </si>
  <si>
    <t>Multiple of Money on Investment</t>
  </si>
  <si>
    <t>Years</t>
  </si>
  <si>
    <t>Sellside Readiness Checklist</t>
  </si>
  <si>
    <t>Document Type</t>
  </si>
  <si>
    <t>Provided?</t>
  </si>
  <si>
    <t>Questionnaire
(See tab below)</t>
  </si>
  <si>
    <t>A series of questions on the business for sale. Used to facilitate development of the Confidential Information Memorandum (CIM).</t>
  </si>
  <si>
    <t>Organizational Chart</t>
  </si>
  <si>
    <t xml:space="preserve">A chart  displaying the reporting hierarchy of personnel within the company. </t>
  </si>
  <si>
    <t>Legal Entity Chart</t>
  </si>
  <si>
    <t>A chart  displaying the ownership structure of the company and any subsidiaries.</t>
  </si>
  <si>
    <t>Customer Concentration</t>
  </si>
  <si>
    <t>Table of customers, sorted by revenue (either for the previous year or TTM). Customer names will NOT be displayed in the CIM (only the customer types). 
This helps identify where revenue concentration exists. 
This can be exported from Quickbooks.</t>
  </si>
  <si>
    <t>Employee Roster
(See tab below)</t>
  </si>
  <si>
    <t>A table of employees (or employee types) and associated information.</t>
  </si>
  <si>
    <t>Financials</t>
  </si>
  <si>
    <t>Financials as requested by the Seller's representative.</t>
  </si>
  <si>
    <t>Sellside Readiness Questionnaire</t>
  </si>
  <si>
    <t>Introduction</t>
  </si>
  <si>
    <t>Company Snapshot</t>
  </si>
  <si>
    <t>Question</t>
  </si>
  <si>
    <t>Response</t>
  </si>
  <si>
    <t>Official name(s) of the business(es) for sale?</t>
  </si>
  <si>
    <t>Alternative names the business operates under?</t>
  </si>
  <si>
    <t>Entity type(s) and state(s) of incorporation?</t>
  </si>
  <si>
    <t>NAICS Code?</t>
  </si>
  <si>
    <t>Industry?</t>
  </si>
  <si>
    <t>Year the business was established?</t>
  </si>
  <si>
    <t>Current owner involvement since?</t>
  </si>
  <si>
    <t>List of all locations the business operates from?</t>
  </si>
  <si>
    <t>Hours of operations per location?</t>
  </si>
  <si>
    <t>Primary business address?</t>
  </si>
  <si>
    <t>Total employee count?</t>
  </si>
  <si>
    <t>Business owned/leased land area (if applicable)?</t>
  </si>
  <si>
    <t>Business owned/leased building area (if applicable)?</t>
  </si>
  <si>
    <t>Subsidiaries and investments of/by the business?</t>
  </si>
  <si>
    <t>Reason for selling?</t>
  </si>
  <si>
    <t>Seller transition period?</t>
  </si>
  <si>
    <t>Non-compete terms?</t>
  </si>
  <si>
    <t>Are you offering Seller Finance?</t>
  </si>
  <si>
    <t>↪If so, how much?</t>
  </si>
  <si>
    <t>Transaction Summary</t>
  </si>
  <si>
    <t>What is the nature of the transaction? (e.g., sale, merger, acquisition)</t>
  </si>
  <si>
    <t>What percentage of the company is being offered?</t>
  </si>
  <si>
    <t>What is the proposed transaction structure?</t>
  </si>
  <si>
    <t>↪ What strategy would you suggest to ensure a successful transition for the new owner?</t>
  </si>
  <si>
    <t>↪ Are you happy to provide the standard 30-day free training period, following Settlement?</t>
  </si>
  <si>
    <t>↪ Following this, would you be prepared to answer questions via phone or e-mail?</t>
  </si>
  <si>
    <t>↪ Would you consider, if need be, staying with the business in some sort of capacity?</t>
  </si>
  <si>
    <t>↪ If so – what do you think that capacity could be, how long for, and for what remuneration?</t>
  </si>
  <si>
    <t>↪Are you offering any Earn-Outs?</t>
  </si>
  <si>
    <t>↪If so, is it based on Key Performance Indicators?</t>
  </si>
  <si>
    <t>Who do you envision as the most appropriate buyer type or segment for acquiring this business?</t>
  </si>
  <si>
    <t>Will executive management and employees remain post transaction?</t>
  </si>
  <si>
    <t>Must the individual prospective buyer have any specific Educational/Training Qualifications?</t>
  </si>
  <si>
    <t>↪If so, which?</t>
  </si>
  <si>
    <t>Must the individual prospective buyer have any specific individual Permits or Licenses?</t>
  </si>
  <si>
    <t>Must the individual prospective buyer have any specific Skillset or Technical Knowledge?</t>
  </si>
  <si>
    <t>Are there any exclusions from the sale?</t>
  </si>
  <si>
    <t>Is Real Estate included in the sale?</t>
  </si>
  <si>
    <t>Is inventory included in the sale?</t>
  </si>
  <si>
    <t>↪What is the estimated value (at cost) or value range of Inventory?</t>
  </si>
  <si>
    <t>Are all assets/equipment included in the sale?</t>
  </si>
  <si>
    <t>↪What is the estimated value (current re-sale value) or value range of Assets &amp; Equipment?</t>
  </si>
  <si>
    <t>Are works in progress included in the sale?</t>
  </si>
  <si>
    <t>↪What is the estimated value or value range of Works in Progress?</t>
  </si>
  <si>
    <t>Is Real Estate offered separately for sale?</t>
  </si>
  <si>
    <t xml:space="preserve">↪What is the estimated value or value range of Real Estate? </t>
  </si>
  <si>
    <t>Executive Team</t>
  </si>
  <si>
    <t>What are the full names of the executive team members/owners of the business?</t>
  </si>
  <si>
    <t>Who are the board members?</t>
  </si>
  <si>
    <t>How many years of experience does the executive team have in the industry?</t>
  </si>
  <si>
    <t>How many years has the executive team been with the company?</t>
  </si>
  <si>
    <t xml:space="preserve">What is each executive team member’s position? </t>
  </si>
  <si>
    <t>What are each executive team member’s responsibilities?</t>
  </si>
  <si>
    <t>What are each executive team member's weekly time commitment?</t>
  </si>
  <si>
    <t>Investment Thesis</t>
  </si>
  <si>
    <t>What are the companies core competencies and strengths?</t>
  </si>
  <si>
    <t>What is the differntiating factor over competition?</t>
  </si>
  <si>
    <t>Why should a buyer purchase this business?</t>
  </si>
  <si>
    <t>Business Background</t>
  </si>
  <si>
    <t>Company Overview and History</t>
  </si>
  <si>
    <t>What is the founding story of the company?</t>
  </si>
  <si>
    <t>Does the business have more than one owner?</t>
  </si>
  <si>
    <t xml:space="preserve">What is/are the background/s of the Owner/s? </t>
  </si>
  <si>
    <t>What is/are the role/s of the Owner/s in the business?</t>
  </si>
  <si>
    <t>What do you anticipate the level of disruption to the business to be with the exit of the current owner/s?</t>
  </si>
  <si>
    <t xml:space="preserve">What have been the most rewarding aspects of owning this business? </t>
  </si>
  <si>
    <t>Who/When/Why was the company founded?</t>
  </si>
  <si>
    <t xml:space="preserve">If you bought the business, what motivated you to do so? </t>
  </si>
  <si>
    <t>If you bought the business, do you know why the last owner wanted to sell it?</t>
  </si>
  <si>
    <t>How many owners were there before you?</t>
  </si>
  <si>
    <t xml:space="preserve">Was the business always geographically at its current position? </t>
  </si>
  <si>
    <t>↪If not, where was it previously and when did this move occur?</t>
  </si>
  <si>
    <t xml:space="preserve">Has the company had any acquisitions or divestments? </t>
  </si>
  <si>
    <t>Please list some of the major milestones of the business with year (and month if available) when they occurred. These can include: moving of premises, hiring of key staff members, transfer of ownership, gaining distributorships/clients, surpassing certain benchmarks, awards received, etc.</t>
  </si>
  <si>
    <t xml:space="preserve">Notable accomplishments? </t>
  </si>
  <si>
    <t xml:space="preserve">Any awards? </t>
  </si>
  <si>
    <t xml:space="preserve">Major investments (not acquisitions)? </t>
  </si>
  <si>
    <t>Organizational Structure</t>
  </si>
  <si>
    <t>Are there any subsidiary companies?</t>
  </si>
  <si>
    <t>Are there any divisions of the company?</t>
  </si>
  <si>
    <t>What departments make up the company, and what are their functions?</t>
  </si>
  <si>
    <t>How is the company's leadership team organized? </t>
  </si>
  <si>
    <t>What is the ownership and shareholder structure?</t>
  </si>
  <si>
    <t>Have there been recent changes to the structure?</t>
  </si>
  <si>
    <t>Corporate Vision and Strategy</t>
  </si>
  <si>
    <t xml:space="preserve">What is the vision of the company? </t>
  </si>
  <si>
    <t xml:space="preserve">What are the short-term and long-term objectives of the company? </t>
  </si>
  <si>
    <r>
      <t xml:space="preserve">How does the executive team plan on measuring the </t>
    </r>
    <r>
      <rPr>
        <u/>
        <sz val="11"/>
        <color theme="1"/>
        <rFont val="Calibri"/>
        <family val="2"/>
        <scheme val="minor"/>
      </rPr>
      <t>feasibility</t>
    </r>
    <r>
      <rPr>
        <sz val="10"/>
        <color theme="1"/>
        <rFont val="Calibri"/>
        <family val="2"/>
        <scheme val="minor"/>
      </rPr>
      <t xml:space="preserve"> of the objectives?</t>
    </r>
  </si>
  <si>
    <r>
      <t xml:space="preserve">How does the executive team plan on measuring the </t>
    </r>
    <r>
      <rPr>
        <u/>
        <sz val="11"/>
        <color theme="1"/>
        <rFont val="Calibri"/>
        <family val="2"/>
        <scheme val="minor"/>
      </rPr>
      <t>success</t>
    </r>
    <r>
      <rPr>
        <sz val="10"/>
        <color theme="1"/>
        <rFont val="Calibri"/>
        <family val="2"/>
        <scheme val="minor"/>
      </rPr>
      <t xml:space="preserve"> of the objectives?</t>
    </r>
  </si>
  <si>
    <t>Industry &amp; Market Analysis</t>
  </si>
  <si>
    <t>Geographic Market</t>
  </si>
  <si>
    <t xml:space="preserve">What regions does the company serve? </t>
  </si>
  <si>
    <t xml:space="preserve">How does geographic location influence business operations? </t>
  </si>
  <si>
    <t>What are the demographic characteristics of the target market in these regions?</t>
  </si>
  <si>
    <t>What are the growth trends in these markets?</t>
  </si>
  <si>
    <t>Competitor Overview</t>
  </si>
  <si>
    <t>Who are the top competitors in the market? </t>
  </si>
  <si>
    <t xml:space="preserve">What differentiates the company from these competitors? </t>
  </si>
  <si>
    <t xml:space="preserve">How has the competitive landscape changed over time? </t>
  </si>
  <si>
    <t xml:space="preserve">Size of sales/ number of employees? </t>
  </si>
  <si>
    <t xml:space="preserve">How would you rank the saturation of the market? </t>
  </si>
  <si>
    <t>Operational Overview</t>
  </si>
  <si>
    <t>Products and Services</t>
  </si>
  <si>
    <t>What is the business model?</t>
  </si>
  <si>
    <t>What is the full range of products and services offered?</t>
  </si>
  <si>
    <t>What is the revenue mix by product/service?</t>
  </si>
  <si>
    <t>What are the payment terms offered to customers?</t>
  </si>
  <si>
    <t>How do the products meet the needs of the target market?</t>
  </si>
  <si>
    <t>What new products or services are in development?</t>
  </si>
  <si>
    <t>How does the company innovate its product offerings?</t>
  </si>
  <si>
    <t>What service support does the company offer to its customers?</t>
  </si>
  <si>
    <t xml:space="preserve">How do you ensure quality control? </t>
  </si>
  <si>
    <t>Any certificates?</t>
  </si>
  <si>
    <t>R&amp;D policy and projects?</t>
  </si>
  <si>
    <t>Partnerships &amp; alliances (if any)?</t>
  </si>
  <si>
    <t>Technology</t>
  </si>
  <si>
    <t xml:space="preserve">What software does the company use? </t>
  </si>
  <si>
    <t>What hardware does the company use?</t>
  </si>
  <si>
    <t xml:space="preserve">What investments in technology has the company made? </t>
  </si>
  <si>
    <t xml:space="preserve">How does technology give the company a competitive edge? </t>
  </si>
  <si>
    <t>Are there any proprietary technologies or patents?</t>
  </si>
  <si>
    <t>Tangible and Intangible Assets</t>
  </si>
  <si>
    <t>What are the facilities, their locations, and their square footage?</t>
  </si>
  <si>
    <t xml:space="preserve">Would there be any advantage to relocating? </t>
  </si>
  <si>
    <t>What would be the ideal radius or general region where the business could be located, when considering staff, clients, suppliers and the business needs?</t>
  </si>
  <si>
    <t>Is there room to expand the building footprint?</t>
  </si>
  <si>
    <t>Revenue and employees per location/ branch?</t>
  </si>
  <si>
    <t>Advantages/ disadvantages of each location?</t>
  </si>
  <si>
    <t xml:space="preserve">Are all assets included in the sale free of any debts or encumbrances? </t>
  </si>
  <si>
    <t xml:space="preserve">↪If not, will these be paid off by Settlement? </t>
  </si>
  <si>
    <t>Are all assets in good working order &amp; condition?</t>
  </si>
  <si>
    <t>Will the prospective buyer be required to invest in additional assets in order to continue operating the business at its current level?</t>
  </si>
  <si>
    <t>Does the company have written down procedures, policies, and manuals?</t>
  </si>
  <si>
    <t xml:space="preserve">What investments have been made in facility upgrades? </t>
  </si>
  <si>
    <t>What are the company's primary intangible assets?</t>
  </si>
  <si>
    <t xml:space="preserve">↪Is all Intellectual Property included in this sale? </t>
  </si>
  <si>
    <t>How does the company protect its intellectual property?</t>
  </si>
  <si>
    <t>What is the value of the company's brand equity?</t>
  </si>
  <si>
    <t>How does the company leverage its intangible assets for competitive advantage?</t>
  </si>
  <si>
    <t>Are there any recent acquisitions of intangible assets?</t>
  </si>
  <si>
    <t>Supplier Overview</t>
  </si>
  <si>
    <t>Who are the company’s main suppliers and where are they located?</t>
  </si>
  <si>
    <t xml:space="preserve">What percentage of yearly purchases do they represent? </t>
  </si>
  <si>
    <t>Are there any suppliers that cannot be replaced?</t>
  </si>
  <si>
    <t xml:space="preserve">What payment terms do you generally have with suppliers? </t>
  </si>
  <si>
    <t>How does the supplier relationship management process work?</t>
  </si>
  <si>
    <t>What strategies ensure supplier reliability and quality?</t>
  </si>
  <si>
    <t xml:space="preserve">How does the company manage supply chain risks? </t>
  </si>
  <si>
    <t>Are there any exclusive supplier agreements?</t>
  </si>
  <si>
    <t>Contracts</t>
  </si>
  <si>
    <t>Does the company have any current or future contracts?</t>
  </si>
  <si>
    <t>What are the most significant contracts the company has secured?</t>
  </si>
  <si>
    <t>How do these contracts contribute to the company's stability?</t>
  </si>
  <si>
    <t>What are the company's strategies for winning contracts?</t>
  </si>
  <si>
    <t>How are contracts managed and fulfilled?</t>
  </si>
  <si>
    <t>Are there any risks associated with the current contracts?</t>
  </si>
  <si>
    <t>Employees</t>
  </si>
  <si>
    <t>How many full-time and part-time employees do you have?</t>
  </si>
  <si>
    <t>↪Is the current team size appropriate?</t>
  </si>
  <si>
    <t>↪If not, please advise what would need changing?</t>
  </si>
  <si>
    <t>Are any tasks or knowledge exclusively in the hands of any one key staff member?</t>
  </si>
  <si>
    <t>Are there any staff members that could not be substituted without major disruptions to the business?</t>
  </si>
  <si>
    <t xml:space="preserve">What are the key roles and personnel in your organization? </t>
  </si>
  <si>
    <t>How does the company attract and retain talent?</t>
  </si>
  <si>
    <t>How is employee performance measured and managed?</t>
  </si>
  <si>
    <t>Are any employees under any non-compete agreements currently?</t>
  </si>
  <si>
    <t xml:space="preserve">Have any employees been let go in the last 3 years? </t>
  </si>
  <si>
    <t xml:space="preserve">What does the labor market look like (availability of trained workers, importance of trade unions, competitiveness of wages)? </t>
  </si>
  <si>
    <t>Management Bios and Duties</t>
  </si>
  <si>
    <t>What does the owner day to day look like?</t>
  </si>
  <si>
    <t>How many hours does the owner spend on the business per week/month? </t>
  </si>
  <si>
    <t>Who are the key members of the management team?</t>
  </si>
  <si>
    <t>What are the backgrounds and qualifications of these members?</t>
  </si>
  <si>
    <t>What are the specific responsibilities of each management team member?</t>
  </si>
  <si>
    <t>How do their roles support the company's strategic goals?</t>
  </si>
  <si>
    <t>Have there been any recent changes in the management team?</t>
  </si>
  <si>
    <t>Marketing and Sales</t>
  </si>
  <si>
    <t xml:space="preserve">What is the company's marketing and sales strategy? </t>
  </si>
  <si>
    <t xml:space="preserve">Have you tried specific marketing channels/actions that you no longer do? </t>
  </si>
  <si>
    <t>↪If so, please advise what results were and why you stopped.</t>
  </si>
  <si>
    <t>↪With your target markets in mind, how do you think they would be best reached?</t>
  </si>
  <si>
    <t xml:space="preserve">Does the company work with any third-party marketing or sales agencies? </t>
  </si>
  <si>
    <t>What sales channels does the company use?</t>
  </si>
  <si>
    <t xml:space="preserve">How is the sales team structured? </t>
  </si>
  <si>
    <t>What are the company's key sales metrics?</t>
  </si>
  <si>
    <t>What percent of transactions are being paid in cash?</t>
  </si>
  <si>
    <t>Legal and Compliance</t>
  </si>
  <si>
    <t>What legal obligations does the company currently have?</t>
  </si>
  <si>
    <t>Are there any pending legal cases or actions?</t>
  </si>
  <si>
    <t>How might changes in regulations affect the company's operations?</t>
  </si>
  <si>
    <t>Strategic Elements</t>
  </si>
  <si>
    <t>Growth Opportunities</t>
  </si>
  <si>
    <t>What are the most significant opportunities for growth?</t>
  </si>
  <si>
    <t>How does the company plan to capitalize on these opportunities?</t>
  </si>
  <si>
    <t>Are there new markets or segments the company is targeting?</t>
  </si>
  <si>
    <t>What potential partnerships or collaborations could support growth?</t>
  </si>
  <si>
    <t>Customer Overview</t>
  </si>
  <si>
    <t>Who are the company's primary customers by type and percentage of revenue?</t>
  </si>
  <si>
    <t>What are the company’s top 10 customers by type? (Ex. Construction Company, Mining Company, Etc.)</t>
  </si>
  <si>
    <t>↪How long have each been customers?</t>
  </si>
  <si>
    <t>What is the profile of the target customer?</t>
  </si>
  <si>
    <t>How does the company attract new customers?</t>
  </si>
  <si>
    <t>How many total customers does the company currently have?</t>
  </si>
  <si>
    <t>How does customer feedback influence product development?</t>
  </si>
  <si>
    <t>What is the company’s customer retention rate?</t>
  </si>
  <si>
    <t>What is the average customer acquisition cost? </t>
  </si>
  <si>
    <t>How often does the company lose a customer and what is typically the reason?</t>
  </si>
  <si>
    <t>How does the company measure customer satisfaction (reviews, surveys, etc.)?</t>
  </si>
  <si>
    <t>SWOT Analysis</t>
  </si>
  <si>
    <t>What are the company's Strengths?</t>
  </si>
  <si>
    <t>What are the company's Weaknesses?</t>
  </si>
  <si>
    <t>What are the company's Opportunities?</t>
  </si>
  <si>
    <t>What are the company's Threats?</t>
  </si>
  <si>
    <t>Employee Roster</t>
  </si>
  <si>
    <t>Position</t>
  </si>
  <si>
    <t>Job description</t>
  </si>
  <si>
    <t>Tenure</t>
  </si>
  <si>
    <t>Full-time / Part-time</t>
  </si>
  <si>
    <t>Salary</t>
  </si>
  <si>
    <t>Hourly</t>
  </si>
  <si>
    <t>Benefits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</si>
</sst>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00_%_);\(#,##0.00\)_%;\-\-_%_);@_%_)"/>
    <numFmt numFmtId="165" formatCode="#,##0%_);\(#,##0%\);\-\-\%_)"/>
    <numFmt numFmtId="166" formatCode="0.0"/>
    <numFmt numFmtId="167" formatCode="0.0\x_)_);&quot;NM&quot;_x_)_);0.0\x_)_);@_%_)"/>
    <numFmt numFmtId="168" formatCode="&quot;$&quot;#,##0.0_%_);\(&quot;$&quot;#,##0.0\)_%;&quot;$&quot;\-\-_%_);@_%_)"/>
    <numFmt numFmtId="169" formatCode="#,##0.0%_);\(#,##0.0%\);\-\-\%_)"/>
    <numFmt numFmtId="170" formatCode="0.00\x_)_);&quot;NM&quot;_x_)_);0.00\x_)_);@_%_)"/>
    <numFmt numFmtId="171" formatCode="#,##0.0_%_);\(#,##0.0\)_%;\-\-_%_);@_%_)"/>
    <numFmt numFmtId="172" formatCode="###0_%_);\(###0\)_%;0_);@_%_)"/>
    <numFmt numFmtId="173" formatCode="mmm\-yyyy"/>
  </numFmts>
  <fonts count="33"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0"/>
      <color rgb="FF0000FF"/>
      <name val="Calibri"/>
      <family val="2"/>
      <scheme val="minor"/>
    </font>
    <font>
      <sz val="10"/>
      <color rgb="FFFFFFFF"/>
      <name val="Calibri"/>
      <family val="2"/>
      <scheme val="minor"/>
    </font>
    <font>
      <sz val="10"/>
      <name val="Calibri"/>
      <family val="2"/>
      <scheme val="minor"/>
    </font>
    <font>
      <b/>
      <sz val="11"/>
      <color theme="1"/>
      <name val="Calibri"/>
      <family val="2"/>
      <scheme val="minor"/>
    </font>
    <font>
      <sz val="11"/>
      <color rgb="FF0000FF"/>
      <name val="Calibri"/>
      <family val="2"/>
      <scheme val="minor"/>
    </font>
    <font>
      <b/>
      <sz val="10"/>
      <color rgb="FF0000FF"/>
      <name val="Calibri"/>
      <family val="2"/>
      <scheme val="minor"/>
    </font>
    <font>
      <b/>
      <sz val="10"/>
      <name val="Calibri"/>
      <family val="2"/>
      <scheme val="minor"/>
    </font>
    <font>
      <b/>
      <i/>
      <sz val="9"/>
      <color theme="1"/>
      <name val="Calibri"/>
      <family val="2"/>
      <scheme val="minor"/>
    </font>
    <font>
      <i/>
      <sz val="10"/>
      <color theme="1"/>
      <name val="Calibri"/>
      <family val="2"/>
      <scheme val="minor"/>
    </font>
    <font>
      <b/>
      <sz val="10"/>
      <color rgb="FFFFFFFF"/>
      <name val="Calibri"/>
      <family val="2"/>
      <scheme val="minor"/>
    </font>
    <font>
      <sz val="10"/>
      <color theme="1"/>
      <name val="Calibri"/>
      <family val="2"/>
      <scheme val="minor"/>
    </font>
    <font>
      <sz val="8"/>
      <color theme="1"/>
      <name val="Arial"/>
      <family val="2"/>
    </font>
    <font>
      <i/>
      <sz val="10"/>
      <color rgb="FF0000FF"/>
      <name val="Calibri"/>
      <family val="2"/>
      <scheme val="minor"/>
    </font>
    <font>
      <b/>
      <i/>
      <sz val="10"/>
      <color theme="1"/>
      <name val="Calibri"/>
      <family val="2"/>
      <scheme val="minor"/>
    </font>
    <font>
      <sz val="11"/>
      <color indexed="8"/>
      <name val="Calibri"/>
      <family val="2"/>
    </font>
    <font>
      <sz val="12"/>
      <color indexed="8"/>
      <name val="Calibri"/>
      <family val="2"/>
    </font>
    <font>
      <b/>
      <sz val="12"/>
      <color indexed="8"/>
      <name val="Calibri"/>
      <family val="2"/>
    </font>
    <font>
      <b/>
      <sz val="11"/>
      <color indexed="9"/>
      <name val="Calibri"/>
      <family val="2"/>
    </font>
    <font>
      <b/>
      <sz val="11"/>
      <color indexed="53"/>
      <name val="Calibri"/>
      <family val="2"/>
    </font>
    <font>
      <b/>
      <sz val="11"/>
      <color indexed="8"/>
      <name val="Calibri"/>
      <family val="2"/>
    </font>
    <font>
      <sz val="11"/>
      <color rgb="FFFFFFFF"/>
      <name val="Calibri"/>
      <family val="2"/>
    </font>
    <font>
      <b/>
      <sz val="11"/>
      <name val="Calibri"/>
      <family val="2"/>
    </font>
    <font>
      <u/>
      <sz val="10"/>
      <color theme="1"/>
      <name val="Calibri"/>
      <family val="2"/>
      <scheme val="minor"/>
    </font>
    <font>
      <b/>
      <sz val="11"/>
      <color theme="0"/>
      <name val="Calibri"/>
      <family val="2"/>
      <scheme val="minor"/>
    </font>
    <font>
      <u/>
      <sz val="11"/>
      <color theme="10"/>
      <name val="Calibri"/>
      <family val="2"/>
      <scheme val="minor"/>
    </font>
    <font>
      <b/>
      <sz val="16"/>
      <color theme="0" tint="-0.249977111117893"/>
      <name val="Calibri"/>
      <family val="2"/>
      <scheme val="minor"/>
    </font>
    <font>
      <sz val="11"/>
      <color theme="0" tint="-0.34998626667073579"/>
      <name val="Calibri"/>
      <family val="2"/>
      <scheme val="minor"/>
    </font>
    <font>
      <u/>
      <sz val="11"/>
      <color theme="1"/>
      <name val="Calibri"/>
      <family val="2"/>
      <scheme val="minor"/>
    </font>
  </fonts>
  <fills count="20">
    <fill>
      <patternFill patternType="none"/>
    </fill>
    <fill>
      <patternFill patternType="gray125"/>
    </fill>
    <fill>
      <patternFill patternType="solid">
        <fgColor theme="3" tint="0.79998168889431442"/>
        <bgColor indexed="64"/>
      </patternFill>
    </fill>
    <fill>
      <patternFill patternType="solid">
        <fgColor rgb="FF0070C0"/>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6" tint="-0.24994659260841701"/>
        <bgColor indexed="64"/>
      </patternFill>
    </fill>
    <fill>
      <patternFill patternType="solid">
        <fgColor theme="4" tint="0.79998168889431442"/>
        <bgColor indexed="64"/>
      </patternFill>
    </fill>
    <fill>
      <patternFill patternType="solid">
        <fgColor indexed="50"/>
        <bgColor indexed="64"/>
      </patternFill>
    </fill>
    <fill>
      <patternFill patternType="solid">
        <fgColor indexed="19"/>
        <bgColor indexed="64"/>
      </patternFill>
    </fill>
    <fill>
      <patternFill patternType="solid">
        <fgColor indexed="13"/>
        <bgColor indexed="64"/>
      </patternFill>
    </fill>
    <fill>
      <patternFill patternType="solid">
        <fgColor indexed="10"/>
        <bgColor indexed="64"/>
      </patternFill>
    </fill>
    <fill>
      <patternFill patternType="solid">
        <fgColor indexed="55"/>
      </patternFill>
    </fill>
    <fill>
      <patternFill patternType="solid">
        <fgColor indexed="22"/>
      </patternFill>
    </fill>
    <fill>
      <patternFill patternType="solid">
        <fgColor indexed="40"/>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theme="3" tint="0.89999084444715716"/>
        <bgColor indexed="64"/>
      </patternFill>
    </fill>
    <fill>
      <patternFill patternType="solid">
        <fgColor theme="3" tint="9.9978637043366805E-2"/>
        <bgColor indexed="64"/>
      </patternFill>
    </fill>
  </fills>
  <borders count="30">
    <border>
      <left/>
      <right/>
      <top/>
      <bottom/>
      <diagonal/>
    </border>
    <border>
      <left/>
      <right/>
      <top/>
      <bottom style="thin">
        <color indexed="64"/>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indexed="64"/>
      </left>
      <right/>
      <top/>
      <bottom style="hair">
        <color indexed="64"/>
      </bottom>
      <diagonal/>
    </border>
    <border>
      <left style="thin">
        <color indexed="64"/>
      </left>
      <right/>
      <top/>
      <bottom style="double">
        <color indexed="64"/>
      </bottom>
      <diagonal/>
    </border>
    <border>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thin">
        <color indexed="64"/>
      </right>
      <top/>
      <bottom style="hair">
        <color indexed="64"/>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medium">
        <color indexed="64"/>
      </bottom>
      <diagonal/>
    </border>
  </borders>
  <cellStyleXfs count="11">
    <xf numFmtId="0" fontId="0" fillId="0"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6" fillId="0" borderId="0"/>
    <xf numFmtId="0" fontId="19" fillId="0" borderId="0"/>
    <xf numFmtId="0" fontId="22" fillId="12" borderId="27" applyNumberFormat="0" applyAlignment="0" applyProtection="0"/>
    <xf numFmtId="0" fontId="23" fillId="13" borderId="28" applyNumberFormat="0" applyAlignment="0" applyProtection="0"/>
    <xf numFmtId="0" fontId="1" fillId="0" borderId="0"/>
    <xf numFmtId="0" fontId="29" fillId="0" borderId="0" applyNumberFormat="0" applyFill="0" applyBorder="0" applyAlignment="0" applyProtection="0"/>
  </cellStyleXfs>
  <cellXfs count="223">
    <xf numFmtId="0" fontId="0" fillId="0" borderId="0" xfId="0"/>
    <xf numFmtId="164" fontId="0" fillId="0" borderId="0" xfId="0" applyNumberFormat="1"/>
    <xf numFmtId="164" fontId="5" fillId="0" borderId="0" xfId="0" applyNumberFormat="1" applyFont="1"/>
    <xf numFmtId="0" fontId="4" fillId="0" borderId="0" xfId="0" applyFont="1" applyAlignment="1">
      <alignment horizontal="center"/>
    </xf>
    <xf numFmtId="0" fontId="4" fillId="0" borderId="1" xfId="0" applyFont="1" applyBorder="1"/>
    <xf numFmtId="0" fontId="4" fillId="0" borderId="1" xfId="0" applyFont="1" applyBorder="1" applyAlignment="1">
      <alignment horizontal="center"/>
    </xf>
    <xf numFmtId="0" fontId="0" fillId="0" borderId="2" xfId="0" applyBorder="1"/>
    <xf numFmtId="164" fontId="5" fillId="0" borderId="2" xfId="0" applyNumberFormat="1" applyFont="1" applyBorder="1"/>
    <xf numFmtId="0" fontId="4" fillId="0" borderId="3" xfId="0" applyFont="1" applyBorder="1"/>
    <xf numFmtId="0" fontId="6" fillId="0" borderId="0" xfId="0" applyFont="1"/>
    <xf numFmtId="165" fontId="6" fillId="0" borderId="0" xfId="0" applyNumberFormat="1" applyFont="1"/>
    <xf numFmtId="0" fontId="6" fillId="0" borderId="0" xfId="0" applyFont="1" applyAlignment="1">
      <alignment horizontal="center"/>
    </xf>
    <xf numFmtId="164" fontId="7" fillId="0" borderId="0" xfId="0" applyNumberFormat="1" applyFont="1"/>
    <xf numFmtId="166" fontId="4" fillId="0" borderId="4" xfId="0" applyNumberFormat="1" applyFont="1" applyBorder="1"/>
    <xf numFmtId="164" fontId="7" fillId="0" borderId="2" xfId="0" applyNumberFormat="1" applyFont="1" applyBorder="1"/>
    <xf numFmtId="0" fontId="5" fillId="2" borderId="0" xfId="0" applyFont="1" applyFill="1"/>
    <xf numFmtId="0" fontId="4" fillId="0" borderId="5" xfId="0" applyFont="1" applyBorder="1"/>
    <xf numFmtId="0" fontId="4" fillId="0" borderId="7" xfId="0" applyFont="1" applyBorder="1"/>
    <xf numFmtId="0" fontId="4" fillId="0" borderId="9" xfId="0" applyFont="1" applyBorder="1"/>
    <xf numFmtId="0" fontId="3" fillId="0" borderId="0" xfId="1"/>
    <xf numFmtId="165" fontId="9" fillId="2" borderId="11" xfId="1" applyNumberFormat="1" applyFont="1" applyFill="1" applyBorder="1"/>
    <xf numFmtId="165" fontId="8" fillId="0" borderId="0" xfId="1" applyNumberFormat="1" applyFont="1" applyAlignment="1">
      <alignment horizontal="center"/>
    </xf>
    <xf numFmtId="165" fontId="8" fillId="0" borderId="0" xfId="1" applyNumberFormat="1" applyFont="1"/>
    <xf numFmtId="0" fontId="3" fillId="0" borderId="0" xfId="1" applyProtection="1">
      <protection locked="0"/>
    </xf>
    <xf numFmtId="167" fontId="8" fillId="0" borderId="0" xfId="1" applyNumberFormat="1" applyFont="1" applyAlignment="1">
      <alignment horizontal="center"/>
    </xf>
    <xf numFmtId="0" fontId="0" fillId="0" borderId="7" xfId="0" applyBorder="1"/>
    <xf numFmtId="0" fontId="4" fillId="0" borderId="0" xfId="0" applyFont="1"/>
    <xf numFmtId="0" fontId="0" fillId="0" borderId="9" xfId="0" applyBorder="1"/>
    <xf numFmtId="0" fontId="0" fillId="0" borderId="1" xfId="0" applyBorder="1"/>
    <xf numFmtId="168" fontId="0" fillId="0" borderId="0" xfId="0" applyNumberFormat="1"/>
    <xf numFmtId="168" fontId="0" fillId="0" borderId="1" xfId="0" applyNumberFormat="1" applyBorder="1"/>
    <xf numFmtId="169" fontId="0" fillId="0" borderId="0" xfId="0" applyNumberFormat="1"/>
    <xf numFmtId="169" fontId="4" fillId="0" borderId="0" xfId="0" applyNumberFormat="1" applyFont="1"/>
    <xf numFmtId="168" fontId="4" fillId="0" borderId="12" xfId="0" applyNumberFormat="1" applyFont="1" applyBorder="1"/>
    <xf numFmtId="168" fontId="4" fillId="0" borderId="6" xfId="0" applyNumberFormat="1" applyFont="1" applyBorder="1"/>
    <xf numFmtId="169" fontId="4" fillId="0" borderId="1" xfId="0" applyNumberFormat="1" applyFont="1" applyBorder="1"/>
    <xf numFmtId="169" fontId="11" fillId="0" borderId="1" xfId="0" applyNumberFormat="1" applyFont="1" applyBorder="1"/>
    <xf numFmtId="169" fontId="0" fillId="0" borderId="7" xfId="0" applyNumberFormat="1" applyBorder="1"/>
    <xf numFmtId="0" fontId="12" fillId="0" borderId="1" xfId="0" applyFont="1" applyBorder="1"/>
    <xf numFmtId="168" fontId="4" fillId="0" borderId="0" xfId="0" applyNumberFormat="1" applyFont="1"/>
    <xf numFmtId="168" fontId="4" fillId="0" borderId="8" xfId="0" applyNumberFormat="1" applyFont="1" applyBorder="1"/>
    <xf numFmtId="0" fontId="4" fillId="0" borderId="8" xfId="0" applyFont="1" applyBorder="1"/>
    <xf numFmtId="0" fontId="0" fillId="0" borderId="10" xfId="0" applyBorder="1"/>
    <xf numFmtId="169" fontId="13" fillId="0" borderId="2" xfId="0" applyNumberFormat="1" applyFont="1" applyBorder="1"/>
    <xf numFmtId="0" fontId="13" fillId="0" borderId="2" xfId="0" applyFont="1" applyBorder="1" applyAlignment="1">
      <alignment horizontal="left" indent="1"/>
    </xf>
    <xf numFmtId="168" fontId="0" fillId="0" borderId="13" xfId="0" applyNumberFormat="1" applyBorder="1"/>
    <xf numFmtId="0" fontId="4" fillId="0" borderId="12" xfId="0" applyFont="1" applyBorder="1"/>
    <xf numFmtId="167" fontId="0" fillId="0" borderId="7" xfId="0" applyNumberFormat="1" applyBorder="1"/>
    <xf numFmtId="167" fontId="0" fillId="0" borderId="0" xfId="0" applyNumberFormat="1"/>
    <xf numFmtId="167" fontId="0" fillId="0" borderId="8" xfId="0" applyNumberFormat="1" applyBorder="1"/>
    <xf numFmtId="169" fontId="0" fillId="0" borderId="9" xfId="0" applyNumberFormat="1" applyBorder="1"/>
    <xf numFmtId="169" fontId="0" fillId="0" borderId="1" xfId="0" applyNumberFormat="1" applyBorder="1"/>
    <xf numFmtId="169" fontId="0" fillId="0" borderId="10" xfId="0" applyNumberFormat="1" applyBorder="1"/>
    <xf numFmtId="167" fontId="5" fillId="0" borderId="7" xfId="0" applyNumberFormat="1" applyFont="1" applyBorder="1"/>
    <xf numFmtId="0" fontId="12" fillId="0" borderId="9" xfId="0" applyFont="1" applyBorder="1"/>
    <xf numFmtId="168" fontId="0" fillId="0" borderId="8" xfId="0" applyNumberFormat="1" applyBorder="1"/>
    <xf numFmtId="0" fontId="13" fillId="0" borderId="14" xfId="0" applyFont="1" applyBorder="1" applyAlignment="1">
      <alignment horizontal="left" indent="1"/>
    </xf>
    <xf numFmtId="0" fontId="0" fillId="0" borderId="7" xfId="0" applyBorder="1" applyAlignment="1">
      <alignment horizontal="left" indent="1"/>
    </xf>
    <xf numFmtId="168" fontId="0" fillId="0" borderId="10" xfId="0" applyNumberFormat="1" applyBorder="1"/>
    <xf numFmtId="169" fontId="14" fillId="0" borderId="9" xfId="0" applyNumberFormat="1" applyFont="1" applyBorder="1"/>
    <xf numFmtId="169" fontId="11" fillId="0" borderId="10" xfId="0" applyNumberFormat="1" applyFont="1" applyBorder="1"/>
    <xf numFmtId="169" fontId="10" fillId="0" borderId="7" xfId="0" applyNumberFormat="1" applyFont="1" applyBorder="1"/>
    <xf numFmtId="169" fontId="0" fillId="0" borderId="8" xfId="0" applyNumberFormat="1" applyBorder="1"/>
    <xf numFmtId="169" fontId="4" fillId="0" borderId="7" xfId="0" applyNumberFormat="1" applyFont="1" applyBorder="1"/>
    <xf numFmtId="169" fontId="4" fillId="0" borderId="9" xfId="0" applyNumberFormat="1" applyFont="1" applyBorder="1"/>
    <xf numFmtId="169" fontId="5" fillId="4" borderId="11" xfId="0" applyNumberFormat="1" applyFont="1" applyFill="1" applyBorder="1"/>
    <xf numFmtId="0" fontId="14" fillId="3" borderId="3" xfId="0" applyFont="1" applyFill="1" applyBorder="1"/>
    <xf numFmtId="0" fontId="6" fillId="3" borderId="16" xfId="0" applyFont="1" applyFill="1" applyBorder="1"/>
    <xf numFmtId="0" fontId="6" fillId="3" borderId="4" xfId="0" applyFont="1" applyFill="1" applyBorder="1"/>
    <xf numFmtId="0" fontId="15" fillId="0" borderId="7" xfId="5" applyFont="1" applyBorder="1"/>
    <xf numFmtId="0" fontId="15" fillId="0" borderId="0" xfId="5" applyFont="1"/>
    <xf numFmtId="164" fontId="15" fillId="0" borderId="0" xfId="5" applyNumberFormat="1" applyFont="1"/>
    <xf numFmtId="165" fontId="15" fillId="0" borderId="0" xfId="5" applyNumberFormat="1" applyFont="1"/>
    <xf numFmtId="0" fontId="14" fillId="3" borderId="0" xfId="0" applyFont="1" applyFill="1" applyAlignment="1">
      <alignment horizontal="centerContinuous"/>
    </xf>
    <xf numFmtId="165" fontId="15" fillId="0" borderId="5" xfId="5" applyNumberFormat="1" applyFont="1" applyBorder="1"/>
    <xf numFmtId="165" fontId="15" fillId="0" borderId="7" xfId="5" applyNumberFormat="1" applyFont="1" applyBorder="1"/>
    <xf numFmtId="170" fontId="10" fillId="0" borderId="0" xfId="5" applyNumberFormat="1" applyFont="1"/>
    <xf numFmtId="170" fontId="4" fillId="0" borderId="1" xfId="5" applyNumberFormat="1" applyFont="1" applyBorder="1"/>
    <xf numFmtId="171" fontId="10" fillId="0" borderId="0" xfId="5" applyNumberFormat="1" applyFont="1"/>
    <xf numFmtId="171" fontId="4" fillId="0" borderId="0" xfId="5" applyNumberFormat="1" applyFont="1"/>
    <xf numFmtId="0" fontId="14" fillId="5" borderId="0" xfId="0" applyFont="1" applyFill="1" applyAlignment="1">
      <alignment horizontal="center"/>
    </xf>
    <xf numFmtId="0" fontId="4" fillId="0" borderId="0" xfId="5" applyFont="1"/>
    <xf numFmtId="0" fontId="15" fillId="0" borderId="9" xfId="5" applyFont="1" applyBorder="1"/>
    <xf numFmtId="0" fontId="15" fillId="0" borderId="1" xfId="5" applyFont="1" applyBorder="1"/>
    <xf numFmtId="0" fontId="18" fillId="0" borderId="1" xfId="0" applyFont="1" applyBorder="1" applyAlignment="1">
      <alignment horizontal="center"/>
    </xf>
    <xf numFmtId="169" fontId="17" fillId="4" borderId="11" xfId="0" applyNumberFormat="1" applyFont="1" applyFill="1" applyBorder="1"/>
    <xf numFmtId="168" fontId="5" fillId="4" borderId="11" xfId="0" applyNumberFormat="1" applyFont="1" applyFill="1" applyBorder="1"/>
    <xf numFmtId="167" fontId="5" fillId="4" borderId="19" xfId="0" applyNumberFormat="1" applyFont="1" applyFill="1" applyBorder="1"/>
    <xf numFmtId="168" fontId="0" fillId="0" borderId="18" xfId="0" applyNumberFormat="1" applyBorder="1"/>
    <xf numFmtId="168" fontId="0" fillId="0" borderId="20" xfId="0" applyNumberFormat="1" applyBorder="1"/>
    <xf numFmtId="0" fontId="0" fillId="0" borderId="13" xfId="0" applyBorder="1"/>
    <xf numFmtId="0" fontId="0" fillId="0" borderId="15" xfId="0" applyBorder="1"/>
    <xf numFmtId="168" fontId="5" fillId="4" borderId="0" xfId="0" applyNumberFormat="1" applyFont="1" applyFill="1"/>
    <xf numFmtId="168" fontId="5" fillId="4" borderId="13" xfId="0" applyNumberFormat="1" applyFont="1" applyFill="1" applyBorder="1"/>
    <xf numFmtId="167" fontId="5" fillId="4" borderId="21" xfId="0" applyNumberFormat="1" applyFont="1" applyFill="1" applyBorder="1"/>
    <xf numFmtId="0" fontId="0" fillId="0" borderId="17" xfId="0" applyBorder="1"/>
    <xf numFmtId="0" fontId="4" fillId="0" borderId="18" xfId="0" applyFont="1" applyBorder="1"/>
    <xf numFmtId="172" fontId="0" fillId="0" borderId="7" xfId="0" applyNumberFormat="1" applyBorder="1"/>
    <xf numFmtId="0" fontId="13" fillId="0" borderId="7" xfId="0" applyFont="1" applyBorder="1" applyAlignment="1">
      <alignment horizontal="left" indent="1"/>
    </xf>
    <xf numFmtId="169" fontId="13" fillId="0" borderId="0" xfId="0" applyNumberFormat="1" applyFont="1"/>
    <xf numFmtId="0" fontId="0" fillId="0" borderId="7" xfId="0" applyBorder="1" applyAlignment="1">
      <alignment horizontal="left"/>
    </xf>
    <xf numFmtId="169" fontId="0" fillId="0" borderId="2" xfId="0" applyNumberFormat="1" applyBorder="1"/>
    <xf numFmtId="0" fontId="0" fillId="0" borderId="14" xfId="0" applyBorder="1" applyAlignment="1">
      <alignment horizontal="left" indent="1"/>
    </xf>
    <xf numFmtId="0" fontId="4" fillId="0" borderId="2" xfId="0" applyFont="1" applyBorder="1"/>
    <xf numFmtId="169" fontId="5" fillId="4" borderId="22" xfId="0" applyNumberFormat="1" applyFont="1" applyFill="1" applyBorder="1"/>
    <xf numFmtId="0" fontId="4" fillId="0" borderId="7" xfId="0" applyFont="1" applyBorder="1" applyAlignment="1">
      <alignment horizontal="left"/>
    </xf>
    <xf numFmtId="0" fontId="4" fillId="0" borderId="23" xfId="0" applyFont="1" applyBorder="1" applyAlignment="1">
      <alignment horizontal="left"/>
    </xf>
    <xf numFmtId="0" fontId="0" fillId="0" borderId="24" xfId="0" applyBorder="1" applyAlignment="1">
      <alignment horizontal="left" indent="1"/>
    </xf>
    <xf numFmtId="0" fontId="4" fillId="0" borderId="24" xfId="0" applyFont="1" applyBorder="1"/>
    <xf numFmtId="168" fontId="5" fillId="0" borderId="24" xfId="0" applyNumberFormat="1" applyFont="1" applyBorder="1"/>
    <xf numFmtId="168" fontId="0" fillId="0" borderId="24" xfId="0" applyNumberFormat="1" applyBorder="1"/>
    <xf numFmtId="168" fontId="0" fillId="0" borderId="25" xfId="0" applyNumberFormat="1" applyBorder="1"/>
    <xf numFmtId="0" fontId="0" fillId="0" borderId="0" xfId="0" applyAlignment="1">
      <alignment horizontal="left" indent="1"/>
    </xf>
    <xf numFmtId="168" fontId="5" fillId="0" borderId="0" xfId="0" applyNumberFormat="1" applyFont="1"/>
    <xf numFmtId="0" fontId="0" fillId="0" borderId="2" xfId="0" applyBorder="1" applyAlignment="1">
      <alignment horizontal="left" indent="1"/>
    </xf>
    <xf numFmtId="168" fontId="0" fillId="0" borderId="2" xfId="0" applyNumberFormat="1" applyBorder="1"/>
    <xf numFmtId="168" fontId="0" fillId="0" borderId="26" xfId="0" applyNumberFormat="1" applyBorder="1"/>
    <xf numFmtId="0" fontId="0" fillId="0" borderId="14" xfId="0" applyBorder="1" applyAlignment="1">
      <alignment horizontal="left"/>
    </xf>
    <xf numFmtId="0" fontId="4" fillId="0" borderId="10" xfId="0" applyFont="1" applyBorder="1" applyAlignment="1">
      <alignment horizontal="center"/>
    </xf>
    <xf numFmtId="168" fontId="7" fillId="0" borderId="2" xfId="0" applyNumberFormat="1" applyFont="1" applyBorder="1"/>
    <xf numFmtId="168" fontId="10" fillId="0" borderId="12" xfId="0" applyNumberFormat="1" applyFont="1" applyBorder="1"/>
    <xf numFmtId="0" fontId="14" fillId="6" borderId="3" xfId="0" applyFont="1" applyFill="1" applyBorder="1"/>
    <xf numFmtId="0" fontId="14" fillId="6" borderId="16" xfId="0" applyFont="1" applyFill="1" applyBorder="1"/>
    <xf numFmtId="0" fontId="14" fillId="6" borderId="16" xfId="0" applyFont="1" applyFill="1" applyBorder="1" applyAlignment="1">
      <alignment horizontal="centerContinuous"/>
    </xf>
    <xf numFmtId="0" fontId="6" fillId="6" borderId="16" xfId="0" applyFont="1" applyFill="1" applyBorder="1" applyAlignment="1">
      <alignment horizontal="centerContinuous"/>
    </xf>
    <xf numFmtId="0" fontId="6" fillId="6" borderId="4" xfId="0" applyFont="1" applyFill="1" applyBorder="1" applyAlignment="1">
      <alignment horizontal="centerContinuous"/>
    </xf>
    <xf numFmtId="169" fontId="13" fillId="0" borderId="8" xfId="0" applyNumberFormat="1" applyFont="1" applyBorder="1"/>
    <xf numFmtId="169" fontId="13" fillId="0" borderId="26" xfId="0" applyNumberFormat="1" applyFont="1" applyBorder="1"/>
    <xf numFmtId="168" fontId="7" fillId="0" borderId="0" xfId="0" applyNumberFormat="1" applyFont="1"/>
    <xf numFmtId="168" fontId="7" fillId="0" borderId="8" xfId="0" applyNumberFormat="1" applyFont="1" applyBorder="1"/>
    <xf numFmtId="168" fontId="7" fillId="0" borderId="26" xfId="0" applyNumberFormat="1" applyFont="1" applyBorder="1"/>
    <xf numFmtId="0" fontId="4" fillId="0" borderId="0" xfId="0" applyFont="1" applyAlignment="1">
      <alignment horizontal="left" indent="1"/>
    </xf>
    <xf numFmtId="168" fontId="11" fillId="0" borderId="0" xfId="0" applyNumberFormat="1" applyFont="1"/>
    <xf numFmtId="168" fontId="11" fillId="0" borderId="8" xfId="0" applyNumberFormat="1" applyFont="1" applyBorder="1"/>
    <xf numFmtId="172" fontId="4" fillId="0" borderId="0" xfId="0" applyNumberFormat="1" applyFont="1"/>
    <xf numFmtId="167" fontId="10" fillId="4" borderId="11" xfId="0" applyNumberFormat="1" applyFont="1" applyFill="1" applyBorder="1"/>
    <xf numFmtId="169" fontId="10" fillId="0" borderId="9" xfId="0" applyNumberFormat="1" applyFont="1" applyBorder="1"/>
    <xf numFmtId="166" fontId="10" fillId="0" borderId="4" xfId="0" applyNumberFormat="1" applyFont="1" applyBorder="1"/>
    <xf numFmtId="0" fontId="5" fillId="0" borderId="0" xfId="0" applyFont="1"/>
    <xf numFmtId="0" fontId="5" fillId="0" borderId="2" xfId="0" applyFont="1" applyBorder="1"/>
    <xf numFmtId="169" fontId="17" fillId="7" borderId="11" xfId="0" applyNumberFormat="1" applyFont="1" applyFill="1" applyBorder="1"/>
    <xf numFmtId="169" fontId="17" fillId="7" borderId="22" xfId="0" applyNumberFormat="1" applyFont="1" applyFill="1" applyBorder="1"/>
    <xf numFmtId="0" fontId="19" fillId="0" borderId="0" xfId="6"/>
    <xf numFmtId="0" fontId="19" fillId="0" borderId="0" xfId="6" applyAlignment="1">
      <alignment horizontal="center"/>
    </xf>
    <xf numFmtId="0" fontId="19" fillId="0" borderId="0" xfId="6" applyAlignment="1">
      <alignment wrapText="1"/>
    </xf>
    <xf numFmtId="0" fontId="20" fillId="0" borderId="0" xfId="6" applyFont="1" applyAlignment="1">
      <alignment vertical="center"/>
    </xf>
    <xf numFmtId="0" fontId="20" fillId="0" borderId="0" xfId="6" applyFont="1" applyAlignment="1">
      <alignment horizontal="center" vertical="center"/>
    </xf>
    <xf numFmtId="0" fontId="21" fillId="8" borderId="0" xfId="6" applyFont="1" applyFill="1" applyAlignment="1">
      <alignment horizontal="center" vertical="center"/>
    </xf>
    <xf numFmtId="0" fontId="19" fillId="0" borderId="0" xfId="6" applyAlignment="1">
      <alignment horizontal="right"/>
    </xf>
    <xf numFmtId="0" fontId="21" fillId="9" borderId="0" xfId="6" applyFont="1" applyFill="1" applyAlignment="1">
      <alignment horizontal="center" vertical="center"/>
    </xf>
    <xf numFmtId="0" fontId="21" fillId="10" borderId="0" xfId="6" applyFont="1" applyFill="1" applyAlignment="1">
      <alignment horizontal="center" vertical="center"/>
    </xf>
    <xf numFmtId="0" fontId="21" fillId="11" borderId="0" xfId="6" applyFont="1" applyFill="1" applyAlignment="1">
      <alignment horizontal="center" vertical="center"/>
    </xf>
    <xf numFmtId="0" fontId="20" fillId="0" borderId="0" xfId="6" applyFont="1" applyAlignment="1">
      <alignment horizontal="right" vertical="center"/>
    </xf>
    <xf numFmtId="0" fontId="21" fillId="0" borderId="0" xfId="6" applyFont="1" applyAlignment="1">
      <alignment vertical="center"/>
    </xf>
    <xf numFmtId="1" fontId="23" fillId="13" borderId="28" xfId="8" applyNumberFormat="1" applyAlignment="1">
      <alignment horizontal="center" vertical="center"/>
    </xf>
    <xf numFmtId="0" fontId="19" fillId="0" borderId="0" xfId="6" applyAlignment="1">
      <alignment horizontal="right" wrapText="1"/>
    </xf>
    <xf numFmtId="0" fontId="22" fillId="12" borderId="27" xfId="7"/>
    <xf numFmtId="9" fontId="22" fillId="12" borderId="27" xfId="7" applyNumberFormat="1" applyAlignment="1">
      <alignment horizontal="center"/>
    </xf>
    <xf numFmtId="9" fontId="23" fillId="13" borderId="28" xfId="8" applyNumberFormat="1" applyAlignment="1">
      <alignment horizontal="center"/>
    </xf>
    <xf numFmtId="0" fontId="19" fillId="0" borderId="11" xfId="6" applyBorder="1" applyAlignment="1">
      <alignment wrapText="1"/>
    </xf>
    <xf numFmtId="0" fontId="22" fillId="12" borderId="27" xfId="7" applyAlignment="1">
      <alignment horizontal="center"/>
    </xf>
    <xf numFmtId="0" fontId="24" fillId="0" borderId="0" xfId="6" applyFont="1" applyAlignment="1">
      <alignment horizontal="center"/>
    </xf>
    <xf numFmtId="0" fontId="19" fillId="14" borderId="0" xfId="6" applyFill="1" applyAlignment="1">
      <alignment horizontal="center" wrapText="1"/>
    </xf>
    <xf numFmtId="0" fontId="19" fillId="14" borderId="0" xfId="6" applyFill="1" applyAlignment="1">
      <alignment wrapText="1"/>
    </xf>
    <xf numFmtId="0" fontId="24" fillId="0" borderId="0" xfId="6" applyFont="1" applyAlignment="1">
      <alignment wrapText="1"/>
    </xf>
    <xf numFmtId="0" fontId="19" fillId="15" borderId="0" xfId="6" applyFill="1" applyAlignment="1">
      <alignment horizontal="center"/>
    </xf>
    <xf numFmtId="0" fontId="19" fillId="15" borderId="0" xfId="6" applyFill="1" applyAlignment="1">
      <alignment horizontal="right" wrapText="1"/>
    </xf>
    <xf numFmtId="0" fontId="19" fillId="10" borderId="11" xfId="6" applyFill="1" applyBorder="1" applyAlignment="1" applyProtection="1">
      <alignment horizontal="center" vertical="center"/>
      <protection locked="0"/>
    </xf>
    <xf numFmtId="0" fontId="19" fillId="0" borderId="0" xfId="6" applyAlignment="1">
      <alignment vertical="top"/>
    </xf>
    <xf numFmtId="0" fontId="19" fillId="14" borderId="0" xfId="6" applyFill="1" applyAlignment="1">
      <alignment horizontal="center"/>
    </xf>
    <xf numFmtId="0" fontId="19" fillId="0" borderId="0" xfId="6" applyAlignment="1">
      <alignment horizontal="center" vertical="center"/>
    </xf>
    <xf numFmtId="0" fontId="19" fillId="0" borderId="0" xfId="6" applyAlignment="1">
      <alignment vertical="center" wrapText="1"/>
    </xf>
    <xf numFmtId="0" fontId="24" fillId="0" borderId="0" xfId="6" applyFont="1" applyAlignment="1">
      <alignment horizontal="right" vertical="center"/>
    </xf>
    <xf numFmtId="173" fontId="19" fillId="10" borderId="11" xfId="6" applyNumberFormat="1" applyFill="1" applyBorder="1" applyAlignment="1" applyProtection="1">
      <alignment horizontal="left" vertical="center" wrapText="1"/>
      <protection locked="0"/>
    </xf>
    <xf numFmtId="0" fontId="19" fillId="10" borderId="11" xfId="6" applyFill="1" applyBorder="1" applyAlignment="1" applyProtection="1">
      <alignment horizontal="left" vertical="center" wrapText="1"/>
      <protection locked="0"/>
    </xf>
    <xf numFmtId="0" fontId="25" fillId="0" borderId="0" xfId="6" applyFont="1" applyAlignment="1">
      <alignment horizontal="center" wrapText="1"/>
    </xf>
    <xf numFmtId="2" fontId="19" fillId="10" borderId="11" xfId="6" applyNumberFormat="1" applyFill="1" applyBorder="1" applyAlignment="1" applyProtection="1">
      <alignment horizontal="center" vertical="center"/>
      <protection locked="0"/>
    </xf>
    <xf numFmtId="2" fontId="19" fillId="15" borderId="0" xfId="6" applyNumberFormat="1" applyFill="1" applyAlignment="1">
      <alignment horizontal="center"/>
    </xf>
    <xf numFmtId="2" fontId="26" fillId="13" borderId="28" xfId="8" applyNumberFormat="1" applyFont="1" applyAlignment="1">
      <alignment horizontal="center" wrapText="1"/>
    </xf>
    <xf numFmtId="37" fontId="22" fillId="12" borderId="27" xfId="7" applyNumberFormat="1" applyAlignment="1">
      <alignment horizontal="center" vertical="center"/>
    </xf>
    <xf numFmtId="0" fontId="19" fillId="0" borderId="0" xfId="6" applyAlignment="1">
      <alignment vertical="center"/>
    </xf>
    <xf numFmtId="164" fontId="5" fillId="7" borderId="0" xfId="0" applyNumberFormat="1" applyFont="1" applyFill="1"/>
    <xf numFmtId="164" fontId="5" fillId="7" borderId="2" xfId="0" applyNumberFormat="1" applyFont="1" applyFill="1" applyBorder="1"/>
    <xf numFmtId="0" fontId="27" fillId="0" borderId="0" xfId="0" applyFont="1"/>
    <xf numFmtId="0" fontId="8" fillId="0" borderId="0" xfId="1" applyFont="1"/>
    <xf numFmtId="0" fontId="0" fillId="0" borderId="2" xfId="0" applyBorder="1" applyAlignment="1">
      <alignment vertical="center" wrapText="1"/>
    </xf>
    <xf numFmtId="0" fontId="4" fillId="0" borderId="2" xfId="0" applyFont="1" applyBorder="1" applyAlignment="1">
      <alignment vertical="center"/>
    </xf>
    <xf numFmtId="0" fontId="29" fillId="17" borderId="11" xfId="10" applyFill="1" applyBorder="1" applyAlignment="1">
      <alignment horizontal="left" vertical="center" wrapText="1"/>
    </xf>
    <xf numFmtId="0" fontId="8" fillId="17" borderId="0" xfId="9" applyFont="1" applyFill="1" applyAlignment="1">
      <alignment horizontal="left" vertical="center" wrapText="1"/>
    </xf>
    <xf numFmtId="0" fontId="8" fillId="17" borderId="11" xfId="9" applyFont="1" applyFill="1" applyBorder="1" applyAlignment="1">
      <alignment horizontal="left" vertical="distributed"/>
    </xf>
    <xf numFmtId="0" fontId="31" fillId="17" borderId="0" xfId="9" applyFont="1" applyFill="1" applyAlignment="1">
      <alignment horizontal="left" vertical="distributed" indent="1"/>
    </xf>
    <xf numFmtId="0" fontId="31" fillId="17" borderId="0" xfId="9" applyFont="1" applyFill="1" applyAlignment="1">
      <alignment horizontal="left" vertical="distributed" indent="3"/>
    </xf>
    <xf numFmtId="0" fontId="8" fillId="0" borderId="29" xfId="9" applyFont="1" applyBorder="1" applyAlignment="1">
      <alignment wrapText="1"/>
    </xf>
    <xf numFmtId="0" fontId="1" fillId="17" borderId="0" xfId="9" applyFill="1" applyAlignment="1">
      <alignment vertical="center" wrapText="1"/>
    </xf>
    <xf numFmtId="0" fontId="1" fillId="17" borderId="11" xfId="9" applyFill="1" applyBorder="1" applyAlignment="1">
      <alignment horizontal="left" vertical="center" wrapText="1"/>
    </xf>
    <xf numFmtId="0" fontId="1" fillId="17" borderId="11" xfId="9" applyFill="1" applyBorder="1" applyAlignment="1">
      <alignment horizontal="center" vertical="center" wrapText="1"/>
      <extLst>
        <ext xmlns:xfpb="http://schemas.microsoft.com/office/spreadsheetml/2022/featurepropertybag" uri="{C7286773-470A-42A8-94C5-96B5CB345126}">
          <xfpb:xfComplement i="0"/>
        </ext>
      </extLst>
    </xf>
    <xf numFmtId="0" fontId="1" fillId="0" borderId="0" xfId="9"/>
    <xf numFmtId="0" fontId="1" fillId="17" borderId="0" xfId="9" applyFill="1" applyAlignment="1">
      <alignment horizontal="left" vertical="distributed"/>
    </xf>
    <xf numFmtId="0" fontId="1" fillId="17" borderId="11" xfId="9" applyFill="1" applyBorder="1" applyAlignment="1">
      <alignment horizontal="left" vertical="distributed"/>
    </xf>
    <xf numFmtId="0" fontId="1" fillId="18" borderId="11" xfId="9" applyFill="1" applyBorder="1" applyAlignment="1">
      <alignment horizontal="left" vertical="distributed"/>
    </xf>
    <xf numFmtId="0" fontId="1" fillId="17" borderId="11" xfId="9" applyFill="1" applyBorder="1" applyAlignment="1">
      <alignment horizontal="left" vertical="distributed" indent="2"/>
    </xf>
    <xf numFmtId="0" fontId="1" fillId="17" borderId="11" xfId="9" applyFill="1" applyBorder="1" applyAlignment="1">
      <alignment horizontal="left" vertical="distributed" indent="4"/>
    </xf>
    <xf numFmtId="0" fontId="1" fillId="17" borderId="0" xfId="9" applyFill="1" applyAlignment="1">
      <alignment horizontal="left" vertical="distributed" indent="2"/>
    </xf>
    <xf numFmtId="0" fontId="1" fillId="0" borderId="11" xfId="9" applyBorder="1" applyAlignment="1">
      <alignment horizontal="left" vertical="distributed"/>
    </xf>
    <xf numFmtId="0" fontId="1" fillId="17" borderId="1" xfId="9" applyFill="1" applyBorder="1" applyAlignment="1">
      <alignment vertical="center" wrapText="1"/>
    </xf>
    <xf numFmtId="0" fontId="1" fillId="17" borderId="7" xfId="9" applyFill="1" applyBorder="1" applyAlignment="1">
      <alignment vertical="center" wrapText="1"/>
    </xf>
    <xf numFmtId="0" fontId="1" fillId="17" borderId="9" xfId="9" applyFill="1" applyBorder="1" applyAlignment="1">
      <alignment vertical="center" wrapText="1"/>
    </xf>
    <xf numFmtId="0" fontId="8" fillId="17" borderId="0" xfId="9" applyFont="1" applyFill="1" applyAlignment="1">
      <alignment vertical="center"/>
    </xf>
    <xf numFmtId="0" fontId="8" fillId="17" borderId="7" xfId="9" applyFont="1" applyFill="1" applyBorder="1" applyAlignment="1">
      <alignment horizontal="left" vertical="distributed"/>
    </xf>
    <xf numFmtId="0" fontId="8" fillId="17" borderId="0" xfId="9" applyFont="1" applyFill="1" applyAlignment="1">
      <alignment horizontal="left" vertical="distributed"/>
    </xf>
    <xf numFmtId="0" fontId="8" fillId="17" borderId="9" xfId="9" applyFont="1" applyFill="1" applyBorder="1" applyAlignment="1">
      <alignment horizontal="left" vertical="distributed"/>
    </xf>
    <xf numFmtId="0" fontId="8" fillId="17" borderId="1" xfId="9" applyFont="1" applyFill="1" applyBorder="1" applyAlignment="1">
      <alignment horizontal="left" vertical="distributed"/>
    </xf>
    <xf numFmtId="0" fontId="1" fillId="0" borderId="1" xfId="9" applyBorder="1"/>
    <xf numFmtId="0" fontId="1" fillId="0" borderId="7" xfId="9" applyBorder="1"/>
    <xf numFmtId="0" fontId="1" fillId="0" borderId="9" xfId="9" applyBorder="1"/>
    <xf numFmtId="0" fontId="8" fillId="0" borderId="0" xfId="9" applyFont="1"/>
    <xf numFmtId="0" fontId="19" fillId="16" borderId="1" xfId="6" applyFill="1" applyBorder="1" applyAlignment="1">
      <alignment vertical="top" wrapText="1"/>
    </xf>
    <xf numFmtId="0" fontId="19" fillId="0" borderId="3" xfId="6" applyBorder="1" applyAlignment="1">
      <alignment vertical="top" wrapText="1"/>
    </xf>
    <xf numFmtId="0" fontId="19" fillId="0" borderId="4" xfId="6" applyBorder="1" applyAlignment="1">
      <alignment vertical="top" wrapText="1"/>
    </xf>
    <xf numFmtId="0" fontId="24" fillId="0" borderId="0" xfId="6" applyFont="1" applyAlignment="1">
      <alignment horizontal="center" vertical="center" wrapText="1"/>
    </xf>
    <xf numFmtId="0" fontId="28" fillId="19" borderId="3" xfId="9" applyFont="1" applyFill="1" applyBorder="1" applyAlignment="1">
      <alignment horizontal="left" vertical="distributed"/>
    </xf>
    <xf numFmtId="0" fontId="28" fillId="19" borderId="4" xfId="9" applyFont="1" applyFill="1" applyBorder="1" applyAlignment="1">
      <alignment horizontal="left" vertical="distributed"/>
    </xf>
    <xf numFmtId="0" fontId="30" fillId="0" borderId="1" xfId="9" applyFont="1" applyBorder="1" applyAlignment="1">
      <alignment horizontal="left" vertical="distributed"/>
    </xf>
  </cellXfs>
  <cellStyles count="11">
    <cellStyle name="Calculation 2" xfId="8" xr:uid="{A9C787F0-68A2-4C38-AF91-9DDF2B9FC9CC}"/>
    <cellStyle name="Check Cell 2" xfId="7" xr:uid="{3D4F2DB8-EADC-491E-B201-76D7276137E6}"/>
    <cellStyle name="Comma 2" xfId="3" xr:uid="{3FD5AD97-9E8C-4AEC-BE77-241938318203}"/>
    <cellStyle name="Hyperlink" xfId="10" builtinId="8"/>
    <cellStyle name="Normal" xfId="0" builtinId="0"/>
    <cellStyle name="Normal 2" xfId="1" xr:uid="{F5F3507C-6700-40B1-BC75-8D8316892D11}"/>
    <cellStyle name="Normal 3" xfId="2" xr:uid="{40440DEF-7D7F-49FA-822F-47D4D669CA0B}"/>
    <cellStyle name="Normal 4" xfId="5" xr:uid="{6312A7C8-DF13-43E5-B3B4-C0B96F833B25}"/>
    <cellStyle name="Normal 5" xfId="6" xr:uid="{9FF54D85-0140-47F8-BBB2-BA85C5209229}"/>
    <cellStyle name="Normal 6" xfId="9" xr:uid="{10966B80-C882-4223-899F-5A7493F6D165}"/>
    <cellStyle name="Percent 2" xfId="4" xr:uid="{A20AA97F-933A-453A-97AC-F9EE49EA5FA5}"/>
  </cellStyles>
  <dxfs count="20">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chartsheet" Target="chartsheets/sheet1.xml"/><Relationship Id="rId7" Type="http://schemas.openxmlformats.org/officeDocument/2006/relationships/worksheet" Target="worksheets/sheet5.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worksheet" Target="worksheets/sheet9.xml"/><Relationship Id="rId5" Type="http://schemas.openxmlformats.org/officeDocument/2006/relationships/chartsheet" Target="chartsheets/sheet2.xml"/><Relationship Id="rId15" Type="http://schemas.openxmlformats.org/officeDocument/2006/relationships/sharedStrings" Target="sharedStrings.xml"/><Relationship Id="rId10" Type="http://schemas.openxmlformats.org/officeDocument/2006/relationships/worksheet" Target="worksheets/sheet8.xml"/><Relationship Id="rId19" Type="http://schemas.openxmlformats.org/officeDocument/2006/relationships/customXml" Target="../customXml/item2.xml"/><Relationship Id="rId4" Type="http://schemas.openxmlformats.org/officeDocument/2006/relationships/worksheet" Target="worksheets/sheet3.xml"/><Relationship Id="rId9" Type="http://schemas.openxmlformats.org/officeDocument/2006/relationships/worksheet" Target="worksheets/sheet7.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291076115485566"/>
          <c:y val="0.10585588566135115"/>
          <c:w val="0.49268359916548893"/>
          <c:h val="0.77947944805973179"/>
        </c:manualLayout>
      </c:layout>
      <c:radarChart>
        <c:radarStyle val="filled"/>
        <c:varyColors val="0"/>
        <c:ser>
          <c:idx val="0"/>
          <c:order val="0"/>
          <c:cat>
            <c:strRef>
              <c:f>'Readiness Questions'!$B$118:$B$124</c:f>
              <c:strCache>
                <c:ptCount val="7"/>
                <c:pt idx="0">
                  <c:v>I.  Decision-Making Management Team</c:v>
                </c:pt>
                <c:pt idx="1">
                  <c:v>II. Owner Independency</c:v>
                </c:pt>
                <c:pt idx="2">
                  <c:v>III. Effective Financial Systems and Controls</c:v>
                </c:pt>
                <c:pt idx="3">
                  <c:v>IV. Compelling Business Plan</c:v>
                </c:pt>
                <c:pt idx="4">
                  <c:v>V. Customer Diversification</c:v>
                </c:pt>
                <c:pt idx="5">
                  <c:v>VI. "Wild Card" Intellectual Property (IP)</c:v>
                </c:pt>
                <c:pt idx="6">
                  <c:v>VII. Scalable Systems</c:v>
                </c:pt>
              </c:strCache>
            </c:strRef>
          </c:cat>
          <c:val>
            <c:numRef>
              <c:f>'Readiness Questions'!$D$118:$D$124</c:f>
              <c:numCache>
                <c:formatCode>0%</c:formatCode>
                <c:ptCount val="7"/>
                <c:pt idx="0">
                  <c:v>0.54545454545454541</c:v>
                </c:pt>
                <c:pt idx="1">
                  <c:v>0.80952380952380953</c:v>
                </c:pt>
                <c:pt idx="2">
                  <c:v>0.55555555555555558</c:v>
                </c:pt>
                <c:pt idx="3">
                  <c:v>0.62962962962962965</c:v>
                </c:pt>
                <c:pt idx="4">
                  <c:v>0.76190476190476186</c:v>
                </c:pt>
                <c:pt idx="5">
                  <c:v>0.625</c:v>
                </c:pt>
                <c:pt idx="6">
                  <c:v>0.62962962962962965</c:v>
                </c:pt>
              </c:numCache>
            </c:numRef>
          </c:val>
          <c:extLst>
            <c:ext xmlns:c16="http://schemas.microsoft.com/office/drawing/2014/chart" uri="{C3380CC4-5D6E-409C-BE32-E72D297353CC}">
              <c16:uniqueId val="{00000000-CE95-4C4D-B106-2244516EC274}"/>
            </c:ext>
          </c:extLst>
        </c:ser>
        <c:dLbls>
          <c:showLegendKey val="0"/>
          <c:showVal val="0"/>
          <c:showCatName val="0"/>
          <c:showSerName val="0"/>
          <c:showPercent val="0"/>
          <c:showBubbleSize val="0"/>
        </c:dLbls>
        <c:axId val="76702464"/>
        <c:axId val="76710656"/>
      </c:radarChart>
      <c:catAx>
        <c:axId val="76702464"/>
        <c:scaling>
          <c:orientation val="minMax"/>
        </c:scaling>
        <c:delete val="0"/>
        <c:axPos val="b"/>
        <c:majorGridlines/>
        <c:numFmt formatCode="General" sourceLinked="0"/>
        <c:majorTickMark val="out"/>
        <c:minorTickMark val="none"/>
        <c:tickLblPos val="nextTo"/>
        <c:txPr>
          <a:bodyPr/>
          <a:lstStyle/>
          <a:p>
            <a:pPr>
              <a:defRPr sz="1400" b="1"/>
            </a:pPr>
            <a:endParaRPr lang="en-US"/>
          </a:p>
        </c:txPr>
        <c:crossAx val="76710656"/>
        <c:crosses val="autoZero"/>
        <c:auto val="1"/>
        <c:lblAlgn val="ctr"/>
        <c:lblOffset val="100"/>
        <c:noMultiLvlLbl val="0"/>
      </c:catAx>
      <c:valAx>
        <c:axId val="76710656"/>
        <c:scaling>
          <c:orientation val="minMax"/>
          <c:max val="1"/>
          <c:min val="0"/>
        </c:scaling>
        <c:delete val="0"/>
        <c:axPos val="l"/>
        <c:majorGridlines/>
        <c:numFmt formatCode="0%" sourceLinked="0"/>
        <c:majorTickMark val="cross"/>
        <c:minorTickMark val="none"/>
        <c:tickLblPos val="nextTo"/>
        <c:txPr>
          <a:bodyPr/>
          <a:lstStyle/>
          <a:p>
            <a:pPr>
              <a:defRPr sz="1400" b="1">
                <a:solidFill>
                  <a:schemeClr val="tx2"/>
                </a:solidFill>
              </a:defRPr>
            </a:pPr>
            <a:endParaRPr lang="en-US"/>
          </a:p>
        </c:txPr>
        <c:crossAx val="76702464"/>
        <c:crosses val="autoZero"/>
        <c:crossBetween val="between"/>
        <c:majorUnit val="0.25"/>
      </c:valAx>
    </c:plotArea>
    <c:plotVisOnly val="1"/>
    <c:dispBlanksAs val="gap"/>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291076115485566"/>
          <c:y val="0.10585588566135115"/>
          <c:w val="0.47392153445608032"/>
          <c:h val="0.66944602512921181"/>
        </c:manualLayout>
      </c:layout>
      <c:radarChart>
        <c:radarStyle val="filled"/>
        <c:varyColors val="0"/>
        <c:ser>
          <c:idx val="0"/>
          <c:order val="0"/>
          <c:cat>
            <c:strRef>
              <c:f>'Competitive Advantage'!$B$10:$B$16</c:f>
              <c:strCache>
                <c:ptCount val="7"/>
                <c:pt idx="0">
                  <c:v>Sustainable Competitive Advantage</c:v>
                </c:pt>
                <c:pt idx="1">
                  <c:v>Disruptive Technology</c:v>
                </c:pt>
                <c:pt idx="2">
                  <c:v>Market Size</c:v>
                </c:pt>
                <c:pt idx="3">
                  <c:v>Competitive Moat</c:v>
                </c:pt>
                <c:pt idx="4">
                  <c:v>Strong Team</c:v>
                </c:pt>
                <c:pt idx="5">
                  <c:v>Organizational Advantages</c:v>
                </c:pt>
                <c:pt idx="6">
                  <c:v>Economic Value</c:v>
                </c:pt>
              </c:strCache>
            </c:strRef>
          </c:cat>
          <c:val>
            <c:numRef>
              <c:f>'Competitive Advantage'!$C$10:$C$16</c:f>
              <c:numCache>
                <c:formatCode>#,##0.00_%_);\(#,##0.00\)_%;\-\-_%_);@_%_)</c:formatCode>
                <c:ptCount val="7"/>
                <c:pt idx="0">
                  <c:v>6.666666666666667</c:v>
                </c:pt>
                <c:pt idx="1">
                  <c:v>10</c:v>
                </c:pt>
                <c:pt idx="2">
                  <c:v>3.5</c:v>
                </c:pt>
                <c:pt idx="3">
                  <c:v>5</c:v>
                </c:pt>
                <c:pt idx="4">
                  <c:v>4.5</c:v>
                </c:pt>
                <c:pt idx="5">
                  <c:v>5</c:v>
                </c:pt>
                <c:pt idx="6">
                  <c:v>4</c:v>
                </c:pt>
              </c:numCache>
            </c:numRef>
          </c:val>
          <c:extLst>
            <c:ext xmlns:c16="http://schemas.microsoft.com/office/drawing/2014/chart" uri="{C3380CC4-5D6E-409C-BE32-E72D297353CC}">
              <c16:uniqueId val="{00000000-962D-423C-A998-A21230ECE8CC}"/>
            </c:ext>
          </c:extLst>
        </c:ser>
        <c:dLbls>
          <c:showLegendKey val="0"/>
          <c:showVal val="0"/>
          <c:showCatName val="0"/>
          <c:showSerName val="0"/>
          <c:showPercent val="0"/>
          <c:showBubbleSize val="0"/>
        </c:dLbls>
        <c:axId val="76702464"/>
        <c:axId val="76710656"/>
      </c:radarChart>
      <c:catAx>
        <c:axId val="76702464"/>
        <c:scaling>
          <c:orientation val="minMax"/>
        </c:scaling>
        <c:delete val="0"/>
        <c:axPos val="b"/>
        <c:majorGridlines/>
        <c:numFmt formatCode="General" sourceLinked="0"/>
        <c:majorTickMark val="out"/>
        <c:minorTickMark val="none"/>
        <c:tickLblPos val="nextTo"/>
        <c:txPr>
          <a:bodyPr/>
          <a:lstStyle/>
          <a:p>
            <a:pPr>
              <a:defRPr b="1"/>
            </a:pPr>
            <a:endParaRPr lang="en-US"/>
          </a:p>
        </c:txPr>
        <c:crossAx val="76710656"/>
        <c:crosses val="autoZero"/>
        <c:auto val="1"/>
        <c:lblAlgn val="ctr"/>
        <c:lblOffset val="100"/>
        <c:noMultiLvlLbl val="0"/>
      </c:catAx>
      <c:valAx>
        <c:axId val="76710656"/>
        <c:scaling>
          <c:orientation val="minMax"/>
          <c:max val="10"/>
          <c:min val="0"/>
        </c:scaling>
        <c:delete val="0"/>
        <c:axPos val="l"/>
        <c:majorGridlines/>
        <c:numFmt formatCode="General" sourceLinked="0"/>
        <c:majorTickMark val="cross"/>
        <c:minorTickMark val="none"/>
        <c:tickLblPos val="nextTo"/>
        <c:crossAx val="76702464"/>
        <c:crosses val="autoZero"/>
        <c:crossBetween val="between"/>
        <c:majorUnit val="2"/>
      </c:valAx>
    </c:plotArea>
    <c:plotVisOnly val="1"/>
    <c:dispBlanksAs val="gap"/>
    <c:showDLblsOverMax val="0"/>
  </c:chart>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291076115485566"/>
          <c:y val="0.10585588566135115"/>
          <c:w val="0.47392153445608032"/>
          <c:h val="0.66944602512921181"/>
        </c:manualLayout>
      </c:layout>
      <c:radarChart>
        <c:radarStyle val="filled"/>
        <c:varyColors val="0"/>
        <c:ser>
          <c:idx val="0"/>
          <c:order val="0"/>
          <c:cat>
            <c:strRef>
              <c:f>'Offer Chart'!$C$31:$C$37</c:f>
              <c:strCache>
                <c:ptCount val="7"/>
                <c:pt idx="0">
                  <c:v>Cash at Closing</c:v>
                </c:pt>
                <c:pt idx="1">
                  <c:v>Minimal Earnout</c:v>
                </c:pt>
                <c:pt idx="2">
                  <c:v>Equity Rollover</c:v>
                </c:pt>
                <c:pt idx="3">
                  <c:v>Employment Terms</c:v>
                </c:pt>
                <c:pt idx="4">
                  <c:v>Employment Duration</c:v>
                </c:pt>
                <c:pt idx="5">
                  <c:v>Leadership Team</c:v>
                </c:pt>
                <c:pt idx="6">
                  <c:v>Execution Team</c:v>
                </c:pt>
              </c:strCache>
            </c:strRef>
          </c:cat>
          <c:val>
            <c:numRef>
              <c:f>'Offer Chart'!$D$31:$D$37</c:f>
              <c:numCache>
                <c:formatCode>#,##0.00_%_);\(#,##0.00\)_%;\-\-_%_);@_%_)</c:formatCode>
                <c:ptCount val="7"/>
                <c:pt idx="0">
                  <c:v>6</c:v>
                </c:pt>
                <c:pt idx="1">
                  <c:v>4</c:v>
                </c:pt>
                <c:pt idx="2">
                  <c:v>6</c:v>
                </c:pt>
                <c:pt idx="3">
                  <c:v>7</c:v>
                </c:pt>
                <c:pt idx="4">
                  <c:v>7</c:v>
                </c:pt>
                <c:pt idx="5">
                  <c:v>3</c:v>
                </c:pt>
                <c:pt idx="6">
                  <c:v>3</c:v>
                </c:pt>
              </c:numCache>
            </c:numRef>
          </c:val>
          <c:extLst>
            <c:ext xmlns:c16="http://schemas.microsoft.com/office/drawing/2014/chart" uri="{C3380CC4-5D6E-409C-BE32-E72D297353CC}">
              <c16:uniqueId val="{00000000-9A68-49DE-94F1-2A1B698B9812}"/>
            </c:ext>
          </c:extLst>
        </c:ser>
        <c:dLbls>
          <c:showLegendKey val="0"/>
          <c:showVal val="0"/>
          <c:showCatName val="0"/>
          <c:showSerName val="0"/>
          <c:showPercent val="0"/>
          <c:showBubbleSize val="0"/>
        </c:dLbls>
        <c:axId val="76702464"/>
        <c:axId val="76710656"/>
      </c:radarChart>
      <c:catAx>
        <c:axId val="76702464"/>
        <c:scaling>
          <c:orientation val="minMax"/>
        </c:scaling>
        <c:delete val="0"/>
        <c:axPos val="b"/>
        <c:majorGridlines/>
        <c:numFmt formatCode="General" sourceLinked="0"/>
        <c:majorTickMark val="out"/>
        <c:minorTickMark val="none"/>
        <c:tickLblPos val="nextTo"/>
        <c:txPr>
          <a:bodyPr/>
          <a:lstStyle/>
          <a:p>
            <a:pPr>
              <a:defRPr b="1"/>
            </a:pPr>
            <a:endParaRPr lang="en-US"/>
          </a:p>
        </c:txPr>
        <c:crossAx val="76710656"/>
        <c:crosses val="autoZero"/>
        <c:auto val="1"/>
        <c:lblAlgn val="ctr"/>
        <c:lblOffset val="100"/>
        <c:noMultiLvlLbl val="0"/>
      </c:catAx>
      <c:valAx>
        <c:axId val="76710656"/>
        <c:scaling>
          <c:orientation val="minMax"/>
          <c:max val="10"/>
          <c:min val="0"/>
        </c:scaling>
        <c:delete val="0"/>
        <c:axPos val="l"/>
        <c:majorGridlines/>
        <c:numFmt formatCode="General" sourceLinked="0"/>
        <c:majorTickMark val="cross"/>
        <c:minorTickMark val="none"/>
        <c:tickLblPos val="nextTo"/>
        <c:crossAx val="76702464"/>
        <c:crosses val="autoZero"/>
        <c:crossBetween val="between"/>
        <c:majorUnit val="2"/>
      </c:valAx>
    </c:plotArea>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invertIfNegative val="0"/>
          <c:dPt>
            <c:idx val="1"/>
            <c:invertIfNegative val="0"/>
            <c:bubble3D val="0"/>
            <c:spPr>
              <a:noFill/>
            </c:spPr>
            <c:extLst>
              <c:ext xmlns:c16="http://schemas.microsoft.com/office/drawing/2014/chart" uri="{C3380CC4-5D6E-409C-BE32-E72D297353CC}">
                <c16:uniqueId val="{00000000-1CB7-47FC-ABEA-567DEF04A210}"/>
              </c:ext>
            </c:extLst>
          </c:dPt>
          <c:dPt>
            <c:idx val="2"/>
            <c:invertIfNegative val="0"/>
            <c:bubble3D val="0"/>
            <c:spPr>
              <a:noFill/>
            </c:spPr>
            <c:extLst>
              <c:ext xmlns:c16="http://schemas.microsoft.com/office/drawing/2014/chart" uri="{C3380CC4-5D6E-409C-BE32-E72D297353CC}">
                <c16:uniqueId val="{00000001-1CB7-47FC-ABEA-567DEF04A210}"/>
              </c:ext>
            </c:extLst>
          </c:dPt>
          <c:dPt>
            <c:idx val="3"/>
            <c:invertIfNegative val="0"/>
            <c:bubble3D val="0"/>
            <c:spPr>
              <a:noFill/>
            </c:spPr>
            <c:extLst>
              <c:ext xmlns:c16="http://schemas.microsoft.com/office/drawing/2014/chart" uri="{C3380CC4-5D6E-409C-BE32-E72D297353CC}">
                <c16:uniqueId val="{00000002-1CB7-47FC-ABEA-567DEF04A210}"/>
              </c:ext>
            </c:extLst>
          </c:dPt>
          <c:dPt>
            <c:idx val="4"/>
            <c:invertIfNegative val="0"/>
            <c:bubble3D val="0"/>
            <c:spPr>
              <a:noFill/>
            </c:spPr>
            <c:extLst>
              <c:ext xmlns:c16="http://schemas.microsoft.com/office/drawing/2014/chart" uri="{C3380CC4-5D6E-409C-BE32-E72D297353CC}">
                <c16:uniqueId val="{00000003-1CB7-47FC-ABEA-567DEF04A210}"/>
              </c:ext>
            </c:extLst>
          </c:dPt>
          <c:dPt>
            <c:idx val="5"/>
            <c:invertIfNegative val="0"/>
            <c:bubble3D val="0"/>
            <c:spPr>
              <a:noFill/>
            </c:spPr>
            <c:extLst>
              <c:ext xmlns:c16="http://schemas.microsoft.com/office/drawing/2014/chart" uri="{C3380CC4-5D6E-409C-BE32-E72D297353CC}">
                <c16:uniqueId val="{00000004-1CB7-47FC-ABEA-567DEF04A210}"/>
              </c:ext>
            </c:extLst>
          </c:dPt>
          <c:dPt>
            <c:idx val="6"/>
            <c:invertIfNegative val="0"/>
            <c:bubble3D val="0"/>
            <c:spPr>
              <a:noFill/>
            </c:spPr>
            <c:extLst>
              <c:ext xmlns:c16="http://schemas.microsoft.com/office/drawing/2014/chart" uri="{C3380CC4-5D6E-409C-BE32-E72D297353CC}">
                <c16:uniqueId val="{00000005-1CB7-47FC-ABEA-567DEF04A210}"/>
              </c:ext>
            </c:extLst>
          </c:dPt>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CB7-47FC-ABEA-567DEF04A210}"/>
                </c:ext>
              </c:extLst>
            </c:dLbl>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0"/>
              </c:ext>
            </c:extLst>
          </c:dLbls>
          <c:cat>
            <c:strRef>
              <c:f>'Offer Chart'!$P$6:$P$12</c:f>
              <c:strCache>
                <c:ptCount val="7"/>
                <c:pt idx="0">
                  <c:v>Cash at Closing</c:v>
                </c:pt>
                <c:pt idx="1">
                  <c:v>Minimal Earnout</c:v>
                </c:pt>
                <c:pt idx="2">
                  <c:v>Equity Rollover</c:v>
                </c:pt>
                <c:pt idx="3">
                  <c:v>Employment Terms</c:v>
                </c:pt>
                <c:pt idx="4">
                  <c:v>Employment Duration</c:v>
                </c:pt>
                <c:pt idx="5">
                  <c:v>Leadership Team</c:v>
                </c:pt>
                <c:pt idx="6">
                  <c:v>Execution Team</c:v>
                </c:pt>
              </c:strCache>
            </c:strRef>
          </c:cat>
          <c:val>
            <c:numRef>
              <c:f>'Offer Chart'!$Q$6:$Q$12</c:f>
              <c:numCache>
                <c:formatCode>#,##0%_);\(#,##0%\);\-\-\%_)</c:formatCode>
                <c:ptCount val="7"/>
                <c:pt idx="0">
                  <c:v>0.4</c:v>
                </c:pt>
                <c:pt idx="1">
                  <c:v>0.4</c:v>
                </c:pt>
                <c:pt idx="2">
                  <c:v>0.60000000000000009</c:v>
                </c:pt>
                <c:pt idx="3">
                  <c:v>0.70000000000000007</c:v>
                </c:pt>
                <c:pt idx="4">
                  <c:v>0.8</c:v>
                </c:pt>
                <c:pt idx="5">
                  <c:v>0.9</c:v>
                </c:pt>
                <c:pt idx="6">
                  <c:v>0.95000000000000007</c:v>
                </c:pt>
              </c:numCache>
            </c:numRef>
          </c:val>
          <c:extLst>
            <c:ext xmlns:c16="http://schemas.microsoft.com/office/drawing/2014/chart" uri="{C3380CC4-5D6E-409C-BE32-E72D297353CC}">
              <c16:uniqueId val="{00000007-1CB7-47FC-ABEA-567DEF04A210}"/>
            </c:ext>
          </c:extLst>
        </c:ser>
        <c:ser>
          <c:idx val="1"/>
          <c:order val="1"/>
          <c:spPr>
            <a:solidFill>
              <a:schemeClr val="accent1"/>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'Offer Chart'!$P$6:$P$12</c:f>
              <c:strCache>
                <c:ptCount val="7"/>
                <c:pt idx="0">
                  <c:v>Cash at Closing</c:v>
                </c:pt>
                <c:pt idx="1">
                  <c:v>Minimal Earnout</c:v>
                </c:pt>
                <c:pt idx="2">
                  <c:v>Equity Rollover</c:v>
                </c:pt>
                <c:pt idx="3">
                  <c:v>Employment Terms</c:v>
                </c:pt>
                <c:pt idx="4">
                  <c:v>Employment Duration</c:v>
                </c:pt>
                <c:pt idx="5">
                  <c:v>Leadership Team</c:v>
                </c:pt>
                <c:pt idx="6">
                  <c:v>Execution Team</c:v>
                </c:pt>
              </c:strCache>
            </c:strRef>
          </c:cat>
          <c:val>
            <c:numRef>
              <c:f>'Offer Chart'!$R$6:$R$12</c:f>
              <c:numCache>
                <c:formatCode>#,##0%_);\(#,##0%\);\-\-\%_)</c:formatCode>
                <c:ptCount val="7"/>
                <c:pt idx="1">
                  <c:v>0.2</c:v>
                </c:pt>
                <c:pt idx="2">
                  <c:v>0.1</c:v>
                </c:pt>
                <c:pt idx="3">
                  <c:v>0.1</c:v>
                </c:pt>
                <c:pt idx="4">
                  <c:v>0.1</c:v>
                </c:pt>
                <c:pt idx="5">
                  <c:v>0.05</c:v>
                </c:pt>
                <c:pt idx="6">
                  <c:v>0.05</c:v>
                </c:pt>
              </c:numCache>
            </c:numRef>
          </c:val>
          <c:extLst>
            <c:ext xmlns:c16="http://schemas.microsoft.com/office/drawing/2014/chart" uri="{C3380CC4-5D6E-409C-BE32-E72D297353CC}">
              <c16:uniqueId val="{00000008-1CB7-47FC-ABEA-567DEF04A210}"/>
            </c:ext>
          </c:extLst>
        </c:ser>
        <c:dLbls>
          <c:showLegendKey val="0"/>
          <c:showVal val="0"/>
          <c:showCatName val="0"/>
          <c:showSerName val="0"/>
          <c:showPercent val="0"/>
          <c:showBubbleSize val="0"/>
        </c:dLbls>
        <c:gapWidth val="0"/>
        <c:overlap val="100"/>
        <c:axId val="79873152"/>
        <c:axId val="80011264"/>
      </c:barChart>
      <c:catAx>
        <c:axId val="79873152"/>
        <c:scaling>
          <c:orientation val="minMax"/>
        </c:scaling>
        <c:delete val="0"/>
        <c:axPos val="b"/>
        <c:numFmt formatCode="General" sourceLinked="0"/>
        <c:majorTickMark val="out"/>
        <c:minorTickMark val="none"/>
        <c:tickLblPos val="nextTo"/>
        <c:crossAx val="80011264"/>
        <c:crosses val="autoZero"/>
        <c:auto val="1"/>
        <c:lblAlgn val="ctr"/>
        <c:lblOffset val="100"/>
        <c:noMultiLvlLbl val="0"/>
      </c:catAx>
      <c:valAx>
        <c:axId val="80011264"/>
        <c:scaling>
          <c:orientation val="minMax"/>
          <c:max val="1"/>
        </c:scaling>
        <c:delete val="0"/>
        <c:axPos val="l"/>
        <c:majorGridlines/>
        <c:numFmt formatCode="#,##0%_);\(#,##0%\);\-\-\%_)" sourceLinked="1"/>
        <c:majorTickMark val="none"/>
        <c:minorTickMark val="none"/>
        <c:tickLblPos val="nextTo"/>
        <c:crossAx val="79873152"/>
        <c:crosses val="autoZero"/>
        <c:crossBetween val="between"/>
        <c:majorUnit val="0.2"/>
      </c:valAx>
    </c:plotArea>
    <c:plotVisOnly val="1"/>
    <c:dispBlanksAs val="gap"/>
    <c:showDLblsOverMax val="0"/>
  </c:chart>
  <c:printSettings>
    <c:headerFooter/>
    <c:pageMargins b="0.75" l="0.7" r="0.7" t="0.75" header="0.3" footer="0.3"/>
    <c:pageSetup/>
  </c:printSettings>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F33248D-2DD6-402A-862A-8653EC8A1386}">
  <sheetPr/>
  <sheetViews>
    <sheetView zoomScale="90"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2F5D25D-AE3C-40ED-B112-B8F5C60CDABE}">
  <sheetPr/>
  <sheetViews>
    <sheetView zoomScale="90"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8657167" cy="6281208"/>
    <xdr:graphicFrame macro="">
      <xdr:nvGraphicFramePr>
        <xdr:cNvPr id="2" name="Chart 1">
          <a:extLst>
            <a:ext uri="{FF2B5EF4-FFF2-40B4-BE49-F238E27FC236}">
              <a16:creationId xmlns:a16="http://schemas.microsoft.com/office/drawing/2014/main" id="{FC72EA7B-00A5-2B73-2E78-31248D0D957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0.00587</cdr:x>
      <cdr:y>0.00809</cdr:y>
    </cdr:from>
    <cdr:to>
      <cdr:x>0.41335</cdr:x>
      <cdr:y>0.08379</cdr:y>
    </cdr:to>
    <cdr:sp macro="" textlink="">
      <cdr:nvSpPr>
        <cdr:cNvPr id="2" name="TextBox 1">
          <a:extLst xmlns:a="http://schemas.openxmlformats.org/drawingml/2006/main">
            <a:ext uri="{FF2B5EF4-FFF2-40B4-BE49-F238E27FC236}">
              <a16:creationId xmlns:a16="http://schemas.microsoft.com/office/drawing/2014/main" id="{DD0AC0A1-B79D-2EAC-801E-4AD407516067}"/>
            </a:ext>
          </a:extLst>
        </cdr:cNvPr>
        <cdr:cNvSpPr txBox="1"/>
      </cdr:nvSpPr>
      <cdr:spPr>
        <a:xfrm xmlns:a="http://schemas.openxmlformats.org/drawingml/2006/main">
          <a:off x="50800" y="50800"/>
          <a:ext cx="3526424" cy="4753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US" sz="1400" b="1" i="0" u="none" strike="noStrike">
              <a:solidFill>
                <a:srgbClr val="000000"/>
              </a:solidFill>
              <a:latin typeface="Calibri"/>
              <a:ea typeface="Calibri"/>
              <a:cs typeface="Calibri"/>
            </a:rPr>
            <a:t>Company Readiness</a:t>
          </a:r>
          <a:r>
            <a:rPr lang="en-US" sz="1400" b="1" i="0" u="none" strike="noStrike" baseline="0">
              <a:solidFill>
                <a:srgbClr val="000000"/>
              </a:solidFill>
              <a:latin typeface="Calibri"/>
              <a:ea typeface="Calibri"/>
              <a:cs typeface="Calibri"/>
            </a:rPr>
            <a:t> Chart</a:t>
          </a:r>
          <a:endParaRPr lang="en-US" sz="1800" b="1"/>
        </a:p>
      </cdr:txBody>
    </cdr:sp>
  </cdr:relSizeAnchor>
</c:userShapes>
</file>

<file path=xl/drawings/drawing3.xml><?xml version="1.0" encoding="utf-8"?>
<xdr:wsDr xmlns:xdr="http://schemas.openxmlformats.org/drawingml/2006/spreadsheetDrawing" xmlns:a="http://schemas.openxmlformats.org/drawingml/2006/main">
  <xdr:absoluteAnchor>
    <xdr:pos x="0" y="0"/>
    <xdr:ext cx="8657376" cy="6285557"/>
    <xdr:graphicFrame macro="">
      <xdr:nvGraphicFramePr>
        <xdr:cNvPr id="2" name="Chart 1">
          <a:extLst>
            <a:ext uri="{FF2B5EF4-FFF2-40B4-BE49-F238E27FC236}">
              <a16:creationId xmlns:a16="http://schemas.microsoft.com/office/drawing/2014/main" id="{2A996A5C-5F61-BD7C-24B7-A4CCDF0D9AE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0.0028</cdr:y>
    </cdr:from>
    <cdr:to>
      <cdr:x>0.40711</cdr:x>
      <cdr:y>0.07843</cdr:y>
    </cdr:to>
    <cdr:sp macro="" textlink="'Competitive Advantage'!#REF!">
      <cdr:nvSpPr>
        <cdr:cNvPr id="2" name="TextBox 1"/>
        <cdr:cNvSpPr txBox="1"/>
      </cdr:nvSpPr>
      <cdr:spPr>
        <a:xfrm xmlns:a="http://schemas.openxmlformats.org/drawingml/2006/main">
          <a:off x="0" y="9525"/>
          <a:ext cx="1962150"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en-US" sz="1000" b="1" i="0" u="none" strike="noStrike">
              <a:solidFill>
                <a:srgbClr val="000000"/>
              </a:solidFill>
              <a:latin typeface="Calibri"/>
              <a:ea typeface="Calibri"/>
              <a:cs typeface="Calibri"/>
            </a:rPr>
            <a:t>Company Competitive Advantage</a:t>
          </a:r>
          <a:endParaRPr lang="en-US" sz="1100" b="1"/>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6</xdr:col>
      <xdr:colOff>0</xdr:colOff>
      <xdr:row>19</xdr:row>
      <xdr:rowOff>152400</xdr:rowOff>
    </xdr:to>
    <xdr:sp macro="" textlink="">
      <xdr:nvSpPr>
        <xdr:cNvPr id="2" name="Rectangle 82">
          <a:extLst>
            <a:ext uri="{FF2B5EF4-FFF2-40B4-BE49-F238E27FC236}">
              <a16:creationId xmlns:a16="http://schemas.microsoft.com/office/drawing/2014/main" id="{ECCC7860-0263-46ED-939D-C6B5B62CBD31}"/>
            </a:ext>
          </a:extLst>
        </xdr:cNvPr>
        <xdr:cNvSpPr>
          <a:spLocks noChangeArrowheads="1"/>
        </xdr:cNvSpPr>
      </xdr:nvSpPr>
      <xdr:spPr bwMode="auto">
        <a:xfrm>
          <a:off x="2119313" y="3438525"/>
          <a:ext cx="161925" cy="152400"/>
        </a:xfrm>
        <a:prstGeom prst="rect">
          <a:avLst/>
        </a:prstGeom>
        <a:noFill/>
        <a:ln w="12700">
          <a:solidFill>
            <a:srgbClr val="000000"/>
          </a:solidFill>
          <a:prstDash val="solid"/>
          <a:miter lim="800000"/>
          <a:headEnd/>
          <a:tailEnd type="none" w="med" len="med"/>
        </a:ln>
        <a:effectLst/>
      </xdr:spPr>
    </xdr:sp>
    <xdr:clientData/>
  </xdr:twoCellAnchor>
  <xdr:twoCellAnchor>
    <xdr:from>
      <xdr:col>3</xdr:col>
      <xdr:colOff>0</xdr:colOff>
      <xdr:row>19</xdr:row>
      <xdr:rowOff>76200</xdr:rowOff>
    </xdr:from>
    <xdr:to>
      <xdr:col>5</xdr:col>
      <xdr:colOff>0</xdr:colOff>
      <xdr:row>19</xdr:row>
      <xdr:rowOff>76200</xdr:rowOff>
    </xdr:to>
    <xdr:sp macro="" textlink="">
      <xdr:nvSpPr>
        <xdr:cNvPr id="3" name="Line 83">
          <a:extLst>
            <a:ext uri="{FF2B5EF4-FFF2-40B4-BE49-F238E27FC236}">
              <a16:creationId xmlns:a16="http://schemas.microsoft.com/office/drawing/2014/main" id="{9D92DAC4-7538-4A45-9F3F-3F99EE87940F}"/>
            </a:ext>
          </a:extLst>
        </xdr:cNvPr>
        <xdr:cNvSpPr>
          <a:spLocks noChangeShapeType="1"/>
        </xdr:cNvSpPr>
      </xdr:nvSpPr>
      <xdr:spPr bwMode="auto">
        <a:xfrm>
          <a:off x="1076325" y="3514725"/>
          <a:ext cx="1042988" cy="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2</xdr:col>
      <xdr:colOff>0</xdr:colOff>
      <xdr:row>19</xdr:row>
      <xdr:rowOff>76200</xdr:rowOff>
    </xdr:from>
    <xdr:to>
      <xdr:col>3</xdr:col>
      <xdr:colOff>0</xdr:colOff>
      <xdr:row>28</xdr:row>
      <xdr:rowOff>76200</xdr:rowOff>
    </xdr:to>
    <xdr:sp macro="" textlink="">
      <xdr:nvSpPr>
        <xdr:cNvPr id="4" name="Line 84">
          <a:extLst>
            <a:ext uri="{FF2B5EF4-FFF2-40B4-BE49-F238E27FC236}">
              <a16:creationId xmlns:a16="http://schemas.microsoft.com/office/drawing/2014/main" id="{FB321163-DB5C-4971-A53D-2A52483200EA}"/>
            </a:ext>
          </a:extLst>
        </xdr:cNvPr>
        <xdr:cNvSpPr>
          <a:spLocks noChangeShapeType="1"/>
        </xdr:cNvSpPr>
      </xdr:nvSpPr>
      <xdr:spPr bwMode="auto">
        <a:xfrm flipV="1">
          <a:off x="809625" y="3514725"/>
          <a:ext cx="266700" cy="1628775"/>
        </a:xfrm>
        <a:prstGeom prst="line">
          <a:avLst/>
        </a:prstGeom>
        <a:noFill/>
        <a:ln w="12700">
          <a:solidFill>
            <a:srgbClr val="000000"/>
          </a:solidFill>
          <a:prstDash val="solid"/>
          <a:round/>
          <a:headEnd type="none" w="med" len="med"/>
          <a:tailEnd type="none" w="med" len="med"/>
        </a:ln>
        <a:effectLst/>
      </xdr:spPr>
    </xdr:sp>
    <xdr:clientData/>
  </xdr:twoCellAnchor>
  <xdr:twoCellAnchor editAs="oneCell">
    <xdr:from>
      <xdr:col>5</xdr:col>
      <xdr:colOff>0</xdr:colOff>
      <xdr:row>37</xdr:row>
      <xdr:rowOff>0</xdr:rowOff>
    </xdr:from>
    <xdr:to>
      <xdr:col>5</xdr:col>
      <xdr:colOff>0</xdr:colOff>
      <xdr:row>37</xdr:row>
      <xdr:rowOff>152400</xdr:rowOff>
    </xdr:to>
    <xdr:sp macro="" textlink="">
      <xdr:nvSpPr>
        <xdr:cNvPr id="5" name="Line 85">
          <a:extLst>
            <a:ext uri="{FF2B5EF4-FFF2-40B4-BE49-F238E27FC236}">
              <a16:creationId xmlns:a16="http://schemas.microsoft.com/office/drawing/2014/main" id="{1DD17E1C-C175-49C7-A01B-5BCFF35DBD7E}"/>
            </a:ext>
          </a:extLst>
        </xdr:cNvPr>
        <xdr:cNvSpPr>
          <a:spLocks noChangeShapeType="1"/>
        </xdr:cNvSpPr>
      </xdr:nvSpPr>
      <xdr:spPr bwMode="auto">
        <a:xfrm>
          <a:off x="2119313" y="6696075"/>
          <a:ext cx="0" cy="15240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6</xdr:col>
      <xdr:colOff>0</xdr:colOff>
      <xdr:row>37</xdr:row>
      <xdr:rowOff>76200</xdr:rowOff>
    </xdr:from>
    <xdr:to>
      <xdr:col>17</xdr:col>
      <xdr:colOff>0</xdr:colOff>
      <xdr:row>37</xdr:row>
      <xdr:rowOff>76200</xdr:rowOff>
    </xdr:to>
    <xdr:sp macro="" textlink="">
      <xdr:nvSpPr>
        <xdr:cNvPr id="6" name="Line 86">
          <a:extLst>
            <a:ext uri="{FF2B5EF4-FFF2-40B4-BE49-F238E27FC236}">
              <a16:creationId xmlns:a16="http://schemas.microsoft.com/office/drawing/2014/main" id="{F038AB2A-0ACC-48EA-A04A-F2FF379DBFDE}"/>
            </a:ext>
          </a:extLst>
        </xdr:cNvPr>
        <xdr:cNvSpPr>
          <a:spLocks noChangeShapeType="1"/>
        </xdr:cNvSpPr>
      </xdr:nvSpPr>
      <xdr:spPr bwMode="auto">
        <a:xfrm>
          <a:off x="2281238" y="6772275"/>
          <a:ext cx="7691437" cy="0"/>
        </a:xfrm>
        <a:prstGeom prst="line">
          <a:avLst/>
        </a:prstGeom>
        <a:noFill/>
        <a:ln w="0">
          <a:solidFill>
            <a:srgbClr val="000000"/>
          </a:solidFill>
          <a:prstDash val="dot"/>
          <a:round/>
          <a:headEnd type="none" w="med" len="med"/>
          <a:tailEnd type="none" w="med" len="med"/>
        </a:ln>
        <a:effectLst/>
      </xdr:spPr>
    </xdr:sp>
    <xdr:clientData/>
  </xdr:twoCellAnchor>
  <xdr:twoCellAnchor>
    <xdr:from>
      <xdr:col>3</xdr:col>
      <xdr:colOff>0</xdr:colOff>
      <xdr:row>37</xdr:row>
      <xdr:rowOff>76200</xdr:rowOff>
    </xdr:from>
    <xdr:to>
      <xdr:col>5</xdr:col>
      <xdr:colOff>0</xdr:colOff>
      <xdr:row>37</xdr:row>
      <xdr:rowOff>76200</xdr:rowOff>
    </xdr:to>
    <xdr:sp macro="" textlink="">
      <xdr:nvSpPr>
        <xdr:cNvPr id="7" name="Line 87">
          <a:extLst>
            <a:ext uri="{FF2B5EF4-FFF2-40B4-BE49-F238E27FC236}">
              <a16:creationId xmlns:a16="http://schemas.microsoft.com/office/drawing/2014/main" id="{E186FB9F-9B33-41E3-846B-D185E07E4DDF}"/>
            </a:ext>
          </a:extLst>
        </xdr:cNvPr>
        <xdr:cNvSpPr>
          <a:spLocks noChangeShapeType="1"/>
        </xdr:cNvSpPr>
      </xdr:nvSpPr>
      <xdr:spPr bwMode="auto">
        <a:xfrm>
          <a:off x="1076325" y="6772275"/>
          <a:ext cx="1042988" cy="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2</xdr:col>
      <xdr:colOff>0</xdr:colOff>
      <xdr:row>28</xdr:row>
      <xdr:rowOff>76200</xdr:rowOff>
    </xdr:from>
    <xdr:to>
      <xdr:col>3</xdr:col>
      <xdr:colOff>0</xdr:colOff>
      <xdr:row>37</xdr:row>
      <xdr:rowOff>76200</xdr:rowOff>
    </xdr:to>
    <xdr:sp macro="" textlink="">
      <xdr:nvSpPr>
        <xdr:cNvPr id="8" name="Line 88">
          <a:extLst>
            <a:ext uri="{FF2B5EF4-FFF2-40B4-BE49-F238E27FC236}">
              <a16:creationId xmlns:a16="http://schemas.microsoft.com/office/drawing/2014/main" id="{FA2CB3E5-D625-405F-BAAC-217077A3C31F}"/>
            </a:ext>
          </a:extLst>
        </xdr:cNvPr>
        <xdr:cNvSpPr>
          <a:spLocks noChangeShapeType="1"/>
        </xdr:cNvSpPr>
      </xdr:nvSpPr>
      <xdr:spPr bwMode="auto">
        <a:xfrm>
          <a:off x="809625" y="5143500"/>
          <a:ext cx="266700" cy="1628775"/>
        </a:xfrm>
        <a:prstGeom prst="line">
          <a:avLst/>
        </a:prstGeom>
        <a:noFill/>
        <a:ln w="12700">
          <a:solidFill>
            <a:srgbClr val="000000"/>
          </a:solidFill>
          <a:prstDash val="solid"/>
          <a:round/>
          <a:headEnd type="none" w="med" len="med"/>
          <a:tailEnd type="none" w="med" len="med"/>
        </a:ln>
        <a:effectLst/>
      </xdr:spPr>
    </xdr:sp>
    <xdr:clientData/>
  </xdr:twoCellAnchor>
  <xdr:twoCellAnchor editAs="oneCell">
    <xdr:from>
      <xdr:col>9</xdr:col>
      <xdr:colOff>0</xdr:colOff>
      <xdr:row>12</xdr:row>
      <xdr:rowOff>0</xdr:rowOff>
    </xdr:from>
    <xdr:to>
      <xdr:col>10</xdr:col>
      <xdr:colOff>0</xdr:colOff>
      <xdr:row>12</xdr:row>
      <xdr:rowOff>152400</xdr:rowOff>
    </xdr:to>
    <xdr:sp macro="" textlink="">
      <xdr:nvSpPr>
        <xdr:cNvPr id="9" name="Rectangle 89">
          <a:extLst>
            <a:ext uri="{FF2B5EF4-FFF2-40B4-BE49-F238E27FC236}">
              <a16:creationId xmlns:a16="http://schemas.microsoft.com/office/drawing/2014/main" id="{E115AD72-533A-4D00-9478-46FC3F598454}"/>
            </a:ext>
          </a:extLst>
        </xdr:cNvPr>
        <xdr:cNvSpPr>
          <a:spLocks noChangeArrowheads="1"/>
        </xdr:cNvSpPr>
      </xdr:nvSpPr>
      <xdr:spPr bwMode="auto">
        <a:xfrm>
          <a:off x="4410075" y="2171700"/>
          <a:ext cx="161925" cy="152400"/>
        </a:xfrm>
        <a:prstGeom prst="rect">
          <a:avLst/>
        </a:prstGeom>
        <a:noFill/>
        <a:ln w="12700">
          <a:solidFill>
            <a:srgbClr val="000000"/>
          </a:solidFill>
          <a:prstDash val="solid"/>
          <a:miter lim="800000"/>
          <a:headEnd/>
          <a:tailEnd type="none" w="med" len="med"/>
        </a:ln>
        <a:effectLst/>
      </xdr:spPr>
    </xdr:sp>
    <xdr:clientData/>
  </xdr:twoCellAnchor>
  <xdr:twoCellAnchor>
    <xdr:from>
      <xdr:col>7</xdr:col>
      <xdr:colOff>0</xdr:colOff>
      <xdr:row>12</xdr:row>
      <xdr:rowOff>76200</xdr:rowOff>
    </xdr:from>
    <xdr:to>
      <xdr:col>9</xdr:col>
      <xdr:colOff>0</xdr:colOff>
      <xdr:row>12</xdr:row>
      <xdr:rowOff>76200</xdr:rowOff>
    </xdr:to>
    <xdr:sp macro="" textlink="">
      <xdr:nvSpPr>
        <xdr:cNvPr id="10" name="Line 90">
          <a:extLst>
            <a:ext uri="{FF2B5EF4-FFF2-40B4-BE49-F238E27FC236}">
              <a16:creationId xmlns:a16="http://schemas.microsoft.com/office/drawing/2014/main" id="{E6AF83B8-2204-48D7-A20F-CDA1CD4D6FD0}"/>
            </a:ext>
          </a:extLst>
        </xdr:cNvPr>
        <xdr:cNvSpPr>
          <a:spLocks noChangeShapeType="1"/>
        </xdr:cNvSpPr>
      </xdr:nvSpPr>
      <xdr:spPr bwMode="auto">
        <a:xfrm>
          <a:off x="2547938" y="2247900"/>
          <a:ext cx="1862137" cy="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6</xdr:col>
      <xdr:colOff>0</xdr:colOff>
      <xdr:row>12</xdr:row>
      <xdr:rowOff>76200</xdr:rowOff>
    </xdr:from>
    <xdr:to>
      <xdr:col>7</xdr:col>
      <xdr:colOff>0</xdr:colOff>
      <xdr:row>19</xdr:row>
      <xdr:rowOff>76200</xdr:rowOff>
    </xdr:to>
    <xdr:sp macro="" textlink="">
      <xdr:nvSpPr>
        <xdr:cNvPr id="11" name="Line 91">
          <a:extLst>
            <a:ext uri="{FF2B5EF4-FFF2-40B4-BE49-F238E27FC236}">
              <a16:creationId xmlns:a16="http://schemas.microsoft.com/office/drawing/2014/main" id="{71E3631A-C3C9-4869-B503-CCAEFCDC0F81}"/>
            </a:ext>
          </a:extLst>
        </xdr:cNvPr>
        <xdr:cNvSpPr>
          <a:spLocks noChangeShapeType="1"/>
        </xdr:cNvSpPr>
      </xdr:nvSpPr>
      <xdr:spPr bwMode="auto">
        <a:xfrm flipV="1">
          <a:off x="2281238" y="2247900"/>
          <a:ext cx="266700" cy="1266825"/>
        </a:xfrm>
        <a:prstGeom prst="line">
          <a:avLst/>
        </a:prstGeom>
        <a:noFill/>
        <a:ln w="12700">
          <a:solidFill>
            <a:srgbClr val="000000"/>
          </a:solidFill>
          <a:prstDash val="solid"/>
          <a:round/>
          <a:headEnd type="none" w="med" len="med"/>
          <a:tailEnd type="none" w="med" len="med"/>
        </a:ln>
        <a:effectLst/>
      </xdr:spPr>
    </xdr:sp>
    <xdr:clientData/>
  </xdr:twoCellAnchor>
  <xdr:twoCellAnchor editAs="oneCell">
    <xdr:from>
      <xdr:col>9</xdr:col>
      <xdr:colOff>0</xdr:colOff>
      <xdr:row>27</xdr:row>
      <xdr:rowOff>0</xdr:rowOff>
    </xdr:from>
    <xdr:to>
      <xdr:col>10</xdr:col>
      <xdr:colOff>0</xdr:colOff>
      <xdr:row>27</xdr:row>
      <xdr:rowOff>152400</xdr:rowOff>
    </xdr:to>
    <xdr:sp macro="" textlink="">
      <xdr:nvSpPr>
        <xdr:cNvPr id="12" name="Rectangle 92">
          <a:extLst>
            <a:ext uri="{FF2B5EF4-FFF2-40B4-BE49-F238E27FC236}">
              <a16:creationId xmlns:a16="http://schemas.microsoft.com/office/drawing/2014/main" id="{7AC5C01C-231C-4BBE-8C5D-AC284487B302}"/>
            </a:ext>
          </a:extLst>
        </xdr:cNvPr>
        <xdr:cNvSpPr>
          <a:spLocks noChangeArrowheads="1"/>
        </xdr:cNvSpPr>
      </xdr:nvSpPr>
      <xdr:spPr bwMode="auto">
        <a:xfrm>
          <a:off x="4410075" y="4886325"/>
          <a:ext cx="161925" cy="152400"/>
        </a:xfrm>
        <a:prstGeom prst="rect">
          <a:avLst/>
        </a:prstGeom>
        <a:noFill/>
        <a:ln w="12700">
          <a:solidFill>
            <a:srgbClr val="000000"/>
          </a:solidFill>
          <a:prstDash val="solid"/>
          <a:miter lim="800000"/>
          <a:headEnd/>
          <a:tailEnd type="none" w="med" len="med"/>
        </a:ln>
        <a:effectLst/>
      </xdr:spPr>
    </xdr:sp>
    <xdr:clientData/>
  </xdr:twoCellAnchor>
  <xdr:twoCellAnchor>
    <xdr:from>
      <xdr:col>7</xdr:col>
      <xdr:colOff>0</xdr:colOff>
      <xdr:row>27</xdr:row>
      <xdr:rowOff>76200</xdr:rowOff>
    </xdr:from>
    <xdr:to>
      <xdr:col>9</xdr:col>
      <xdr:colOff>0</xdr:colOff>
      <xdr:row>27</xdr:row>
      <xdr:rowOff>76200</xdr:rowOff>
    </xdr:to>
    <xdr:sp macro="" textlink="">
      <xdr:nvSpPr>
        <xdr:cNvPr id="13" name="Line 93">
          <a:extLst>
            <a:ext uri="{FF2B5EF4-FFF2-40B4-BE49-F238E27FC236}">
              <a16:creationId xmlns:a16="http://schemas.microsoft.com/office/drawing/2014/main" id="{67995A5E-2160-45A7-96CC-295ED3C69E16}"/>
            </a:ext>
          </a:extLst>
        </xdr:cNvPr>
        <xdr:cNvSpPr>
          <a:spLocks noChangeShapeType="1"/>
        </xdr:cNvSpPr>
      </xdr:nvSpPr>
      <xdr:spPr bwMode="auto">
        <a:xfrm>
          <a:off x="2547938" y="4962525"/>
          <a:ext cx="1862137" cy="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6</xdr:col>
      <xdr:colOff>0</xdr:colOff>
      <xdr:row>19</xdr:row>
      <xdr:rowOff>76200</xdr:rowOff>
    </xdr:from>
    <xdr:to>
      <xdr:col>7</xdr:col>
      <xdr:colOff>0</xdr:colOff>
      <xdr:row>27</xdr:row>
      <xdr:rowOff>76200</xdr:rowOff>
    </xdr:to>
    <xdr:sp macro="" textlink="">
      <xdr:nvSpPr>
        <xdr:cNvPr id="14" name="Line 94">
          <a:extLst>
            <a:ext uri="{FF2B5EF4-FFF2-40B4-BE49-F238E27FC236}">
              <a16:creationId xmlns:a16="http://schemas.microsoft.com/office/drawing/2014/main" id="{2562C1E4-4F45-431E-B058-15B300C4F4D2}"/>
            </a:ext>
          </a:extLst>
        </xdr:cNvPr>
        <xdr:cNvSpPr>
          <a:spLocks noChangeShapeType="1"/>
        </xdr:cNvSpPr>
      </xdr:nvSpPr>
      <xdr:spPr bwMode="auto">
        <a:xfrm>
          <a:off x="2281238" y="3514725"/>
          <a:ext cx="266700" cy="1447800"/>
        </a:xfrm>
        <a:prstGeom prst="line">
          <a:avLst/>
        </a:prstGeom>
        <a:noFill/>
        <a:ln w="12700">
          <a:solidFill>
            <a:srgbClr val="000000"/>
          </a:solidFill>
          <a:prstDash val="solid"/>
          <a:round/>
          <a:headEnd type="none" w="med" len="med"/>
          <a:tailEnd type="none" w="med" len="med"/>
        </a:ln>
        <a:effectLst/>
      </xdr:spPr>
    </xdr:sp>
    <xdr:clientData/>
  </xdr:twoCellAnchor>
  <xdr:twoCellAnchor editAs="oneCell">
    <xdr:from>
      <xdr:col>13</xdr:col>
      <xdr:colOff>0</xdr:colOff>
      <xdr:row>7</xdr:row>
      <xdr:rowOff>0</xdr:rowOff>
    </xdr:from>
    <xdr:to>
      <xdr:col>14</xdr:col>
      <xdr:colOff>0</xdr:colOff>
      <xdr:row>7</xdr:row>
      <xdr:rowOff>152400</xdr:rowOff>
    </xdr:to>
    <xdr:sp macro="" textlink="">
      <xdr:nvSpPr>
        <xdr:cNvPr id="15" name="Rectangle 95">
          <a:extLst>
            <a:ext uri="{FF2B5EF4-FFF2-40B4-BE49-F238E27FC236}">
              <a16:creationId xmlns:a16="http://schemas.microsoft.com/office/drawing/2014/main" id="{2DF012EB-8E20-446D-88E5-E2155CA84707}"/>
            </a:ext>
          </a:extLst>
        </xdr:cNvPr>
        <xdr:cNvSpPr>
          <a:spLocks noChangeArrowheads="1"/>
        </xdr:cNvSpPr>
      </xdr:nvSpPr>
      <xdr:spPr bwMode="auto">
        <a:xfrm>
          <a:off x="7262813" y="1266825"/>
          <a:ext cx="161925" cy="152400"/>
        </a:xfrm>
        <a:prstGeom prst="rect">
          <a:avLst/>
        </a:prstGeom>
        <a:noFill/>
        <a:ln w="12700">
          <a:solidFill>
            <a:srgbClr val="000000"/>
          </a:solidFill>
          <a:prstDash val="solid"/>
          <a:miter lim="800000"/>
          <a:headEnd/>
          <a:tailEnd type="none" w="med" len="med"/>
        </a:ln>
        <a:effectLst/>
      </xdr:spPr>
    </xdr:sp>
    <xdr:clientData/>
  </xdr:twoCellAnchor>
  <xdr:twoCellAnchor>
    <xdr:from>
      <xdr:col>11</xdr:col>
      <xdr:colOff>0</xdr:colOff>
      <xdr:row>7</xdr:row>
      <xdr:rowOff>76200</xdr:rowOff>
    </xdr:from>
    <xdr:to>
      <xdr:col>13</xdr:col>
      <xdr:colOff>0</xdr:colOff>
      <xdr:row>7</xdr:row>
      <xdr:rowOff>76200</xdr:rowOff>
    </xdr:to>
    <xdr:sp macro="" textlink="">
      <xdr:nvSpPr>
        <xdr:cNvPr id="16" name="Line 96">
          <a:extLst>
            <a:ext uri="{FF2B5EF4-FFF2-40B4-BE49-F238E27FC236}">
              <a16:creationId xmlns:a16="http://schemas.microsoft.com/office/drawing/2014/main" id="{E27A698A-ADD6-4875-8539-7C9BB86CD122}"/>
            </a:ext>
          </a:extLst>
        </xdr:cNvPr>
        <xdr:cNvSpPr>
          <a:spLocks noChangeShapeType="1"/>
        </xdr:cNvSpPr>
      </xdr:nvSpPr>
      <xdr:spPr bwMode="auto">
        <a:xfrm>
          <a:off x="4838700" y="1343025"/>
          <a:ext cx="2424113" cy="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10</xdr:col>
      <xdr:colOff>0</xdr:colOff>
      <xdr:row>7</xdr:row>
      <xdr:rowOff>76200</xdr:rowOff>
    </xdr:from>
    <xdr:to>
      <xdr:col>11</xdr:col>
      <xdr:colOff>0</xdr:colOff>
      <xdr:row>12</xdr:row>
      <xdr:rowOff>76200</xdr:rowOff>
    </xdr:to>
    <xdr:sp macro="" textlink="">
      <xdr:nvSpPr>
        <xdr:cNvPr id="17" name="Line 97">
          <a:extLst>
            <a:ext uri="{FF2B5EF4-FFF2-40B4-BE49-F238E27FC236}">
              <a16:creationId xmlns:a16="http://schemas.microsoft.com/office/drawing/2014/main" id="{5644C4E9-87BA-4930-AEE8-7FAD49D13B1E}"/>
            </a:ext>
          </a:extLst>
        </xdr:cNvPr>
        <xdr:cNvSpPr>
          <a:spLocks noChangeShapeType="1"/>
        </xdr:cNvSpPr>
      </xdr:nvSpPr>
      <xdr:spPr bwMode="auto">
        <a:xfrm flipV="1">
          <a:off x="4572000" y="1343025"/>
          <a:ext cx="266700" cy="904875"/>
        </a:xfrm>
        <a:prstGeom prst="line">
          <a:avLst/>
        </a:prstGeom>
        <a:noFill/>
        <a:ln w="12700">
          <a:solidFill>
            <a:srgbClr val="000000"/>
          </a:solidFill>
          <a:prstDash val="solid"/>
          <a:round/>
          <a:headEnd type="none" w="med" len="med"/>
          <a:tailEnd type="none" w="med" len="med"/>
        </a:ln>
        <a:effectLst/>
      </xdr:spPr>
    </xdr:sp>
    <xdr:clientData/>
  </xdr:twoCellAnchor>
  <xdr:twoCellAnchor editAs="oneCell">
    <xdr:from>
      <xdr:col>13</xdr:col>
      <xdr:colOff>0</xdr:colOff>
      <xdr:row>17</xdr:row>
      <xdr:rowOff>0</xdr:rowOff>
    </xdr:from>
    <xdr:to>
      <xdr:col>13</xdr:col>
      <xdr:colOff>0</xdr:colOff>
      <xdr:row>17</xdr:row>
      <xdr:rowOff>152400</xdr:rowOff>
    </xdr:to>
    <xdr:sp macro="" textlink="">
      <xdr:nvSpPr>
        <xdr:cNvPr id="18" name="Line 98">
          <a:extLst>
            <a:ext uri="{FF2B5EF4-FFF2-40B4-BE49-F238E27FC236}">
              <a16:creationId xmlns:a16="http://schemas.microsoft.com/office/drawing/2014/main" id="{37EDED33-E163-45BD-BBED-3AA7C3A33F35}"/>
            </a:ext>
          </a:extLst>
        </xdr:cNvPr>
        <xdr:cNvSpPr>
          <a:spLocks noChangeShapeType="1"/>
        </xdr:cNvSpPr>
      </xdr:nvSpPr>
      <xdr:spPr bwMode="auto">
        <a:xfrm>
          <a:off x="7262813" y="3076575"/>
          <a:ext cx="0" cy="15240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14</xdr:col>
      <xdr:colOff>0</xdr:colOff>
      <xdr:row>17</xdr:row>
      <xdr:rowOff>76200</xdr:rowOff>
    </xdr:from>
    <xdr:to>
      <xdr:col>17</xdr:col>
      <xdr:colOff>0</xdr:colOff>
      <xdr:row>17</xdr:row>
      <xdr:rowOff>76200</xdr:rowOff>
    </xdr:to>
    <xdr:sp macro="" textlink="">
      <xdr:nvSpPr>
        <xdr:cNvPr id="19" name="Line 99">
          <a:extLst>
            <a:ext uri="{FF2B5EF4-FFF2-40B4-BE49-F238E27FC236}">
              <a16:creationId xmlns:a16="http://schemas.microsoft.com/office/drawing/2014/main" id="{C29214B0-DF7A-4A26-916D-58795E758C8A}"/>
            </a:ext>
          </a:extLst>
        </xdr:cNvPr>
        <xdr:cNvSpPr>
          <a:spLocks noChangeShapeType="1"/>
        </xdr:cNvSpPr>
      </xdr:nvSpPr>
      <xdr:spPr bwMode="auto">
        <a:xfrm>
          <a:off x="7424738" y="3152775"/>
          <a:ext cx="2547937" cy="0"/>
        </a:xfrm>
        <a:prstGeom prst="line">
          <a:avLst/>
        </a:prstGeom>
        <a:noFill/>
        <a:ln w="0">
          <a:solidFill>
            <a:srgbClr val="000000"/>
          </a:solidFill>
          <a:prstDash val="dot"/>
          <a:round/>
          <a:headEnd type="none" w="med" len="med"/>
          <a:tailEnd type="none" w="med" len="med"/>
        </a:ln>
        <a:effectLst/>
      </xdr:spPr>
    </xdr:sp>
    <xdr:clientData/>
  </xdr:twoCellAnchor>
  <xdr:twoCellAnchor>
    <xdr:from>
      <xdr:col>11</xdr:col>
      <xdr:colOff>0</xdr:colOff>
      <xdr:row>17</xdr:row>
      <xdr:rowOff>76200</xdr:rowOff>
    </xdr:from>
    <xdr:to>
      <xdr:col>13</xdr:col>
      <xdr:colOff>0</xdr:colOff>
      <xdr:row>17</xdr:row>
      <xdr:rowOff>76200</xdr:rowOff>
    </xdr:to>
    <xdr:sp macro="" textlink="">
      <xdr:nvSpPr>
        <xdr:cNvPr id="20" name="Line 100">
          <a:extLst>
            <a:ext uri="{FF2B5EF4-FFF2-40B4-BE49-F238E27FC236}">
              <a16:creationId xmlns:a16="http://schemas.microsoft.com/office/drawing/2014/main" id="{4D7BCCAD-B4C5-4126-B49B-3C6819C11FA5}"/>
            </a:ext>
          </a:extLst>
        </xdr:cNvPr>
        <xdr:cNvSpPr>
          <a:spLocks noChangeShapeType="1"/>
        </xdr:cNvSpPr>
      </xdr:nvSpPr>
      <xdr:spPr bwMode="auto">
        <a:xfrm>
          <a:off x="4838700" y="3152775"/>
          <a:ext cx="2424113" cy="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10</xdr:col>
      <xdr:colOff>0</xdr:colOff>
      <xdr:row>12</xdr:row>
      <xdr:rowOff>76200</xdr:rowOff>
    </xdr:from>
    <xdr:to>
      <xdr:col>11</xdr:col>
      <xdr:colOff>0</xdr:colOff>
      <xdr:row>17</xdr:row>
      <xdr:rowOff>76200</xdr:rowOff>
    </xdr:to>
    <xdr:sp macro="" textlink="">
      <xdr:nvSpPr>
        <xdr:cNvPr id="21" name="Line 101">
          <a:extLst>
            <a:ext uri="{FF2B5EF4-FFF2-40B4-BE49-F238E27FC236}">
              <a16:creationId xmlns:a16="http://schemas.microsoft.com/office/drawing/2014/main" id="{F3F88184-B81D-4082-A0A3-D6D619816144}"/>
            </a:ext>
          </a:extLst>
        </xdr:cNvPr>
        <xdr:cNvSpPr>
          <a:spLocks noChangeShapeType="1"/>
        </xdr:cNvSpPr>
      </xdr:nvSpPr>
      <xdr:spPr bwMode="auto">
        <a:xfrm>
          <a:off x="4572000" y="2247900"/>
          <a:ext cx="266700" cy="904875"/>
        </a:xfrm>
        <a:prstGeom prst="line">
          <a:avLst/>
        </a:prstGeom>
        <a:noFill/>
        <a:ln w="12700">
          <a:solidFill>
            <a:srgbClr val="000000"/>
          </a:solidFill>
          <a:prstDash val="solid"/>
          <a:round/>
          <a:headEnd type="none" w="med" len="med"/>
          <a:tailEnd type="none" w="med" len="med"/>
        </a:ln>
        <a:effectLst/>
      </xdr:spPr>
    </xdr:sp>
    <xdr:clientData/>
  </xdr:twoCellAnchor>
  <xdr:twoCellAnchor editAs="oneCell">
    <xdr:from>
      <xdr:col>17</xdr:col>
      <xdr:colOff>0</xdr:colOff>
      <xdr:row>2</xdr:row>
      <xdr:rowOff>0</xdr:rowOff>
    </xdr:from>
    <xdr:to>
      <xdr:col>17</xdr:col>
      <xdr:colOff>0</xdr:colOff>
      <xdr:row>2</xdr:row>
      <xdr:rowOff>152400</xdr:rowOff>
    </xdr:to>
    <xdr:sp macro="" textlink="">
      <xdr:nvSpPr>
        <xdr:cNvPr id="22" name="Line 102">
          <a:extLst>
            <a:ext uri="{FF2B5EF4-FFF2-40B4-BE49-F238E27FC236}">
              <a16:creationId xmlns:a16="http://schemas.microsoft.com/office/drawing/2014/main" id="{FD7D2BBF-8766-41D6-A6C0-D12F122D177F}"/>
            </a:ext>
          </a:extLst>
        </xdr:cNvPr>
        <xdr:cNvSpPr>
          <a:spLocks noChangeShapeType="1"/>
        </xdr:cNvSpPr>
      </xdr:nvSpPr>
      <xdr:spPr bwMode="auto">
        <a:xfrm>
          <a:off x="9972675" y="361950"/>
          <a:ext cx="0" cy="15240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15</xdr:col>
      <xdr:colOff>0</xdr:colOff>
      <xdr:row>2</xdr:row>
      <xdr:rowOff>76200</xdr:rowOff>
    </xdr:from>
    <xdr:to>
      <xdr:col>17</xdr:col>
      <xdr:colOff>0</xdr:colOff>
      <xdr:row>2</xdr:row>
      <xdr:rowOff>76200</xdr:rowOff>
    </xdr:to>
    <xdr:sp macro="" textlink="">
      <xdr:nvSpPr>
        <xdr:cNvPr id="23" name="Line 103">
          <a:extLst>
            <a:ext uri="{FF2B5EF4-FFF2-40B4-BE49-F238E27FC236}">
              <a16:creationId xmlns:a16="http://schemas.microsoft.com/office/drawing/2014/main" id="{9C15745C-3270-4778-84E4-2DBDBBDD8197}"/>
            </a:ext>
          </a:extLst>
        </xdr:cNvPr>
        <xdr:cNvSpPr>
          <a:spLocks noChangeShapeType="1"/>
        </xdr:cNvSpPr>
      </xdr:nvSpPr>
      <xdr:spPr bwMode="auto">
        <a:xfrm>
          <a:off x="7691438" y="438150"/>
          <a:ext cx="2281237" cy="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14</xdr:col>
      <xdr:colOff>0</xdr:colOff>
      <xdr:row>2</xdr:row>
      <xdr:rowOff>76200</xdr:rowOff>
    </xdr:from>
    <xdr:to>
      <xdr:col>15</xdr:col>
      <xdr:colOff>0</xdr:colOff>
      <xdr:row>7</xdr:row>
      <xdr:rowOff>76200</xdr:rowOff>
    </xdr:to>
    <xdr:sp macro="" textlink="">
      <xdr:nvSpPr>
        <xdr:cNvPr id="24" name="Line 104">
          <a:extLst>
            <a:ext uri="{FF2B5EF4-FFF2-40B4-BE49-F238E27FC236}">
              <a16:creationId xmlns:a16="http://schemas.microsoft.com/office/drawing/2014/main" id="{D32AAFCE-E101-41EA-AA1F-75B2F8CD785E}"/>
            </a:ext>
          </a:extLst>
        </xdr:cNvPr>
        <xdr:cNvSpPr>
          <a:spLocks noChangeShapeType="1"/>
        </xdr:cNvSpPr>
      </xdr:nvSpPr>
      <xdr:spPr bwMode="auto">
        <a:xfrm flipV="1">
          <a:off x="7424738" y="438150"/>
          <a:ext cx="266700" cy="904875"/>
        </a:xfrm>
        <a:prstGeom prst="line">
          <a:avLst/>
        </a:prstGeom>
        <a:noFill/>
        <a:ln w="12700">
          <a:solidFill>
            <a:srgbClr val="000000"/>
          </a:solidFill>
          <a:prstDash val="solid"/>
          <a:round/>
          <a:headEnd type="none" w="med" len="med"/>
          <a:tailEnd type="none" w="med" len="med"/>
        </a:ln>
        <a:effectLst/>
      </xdr:spPr>
    </xdr:sp>
    <xdr:clientData/>
  </xdr:twoCellAnchor>
  <xdr:twoCellAnchor editAs="oneCell">
    <xdr:from>
      <xdr:col>17</xdr:col>
      <xdr:colOff>0</xdr:colOff>
      <xdr:row>7</xdr:row>
      <xdr:rowOff>0</xdr:rowOff>
    </xdr:from>
    <xdr:to>
      <xdr:col>17</xdr:col>
      <xdr:colOff>0</xdr:colOff>
      <xdr:row>7</xdr:row>
      <xdr:rowOff>152400</xdr:rowOff>
    </xdr:to>
    <xdr:sp macro="" textlink="">
      <xdr:nvSpPr>
        <xdr:cNvPr id="25" name="Line 105">
          <a:extLst>
            <a:ext uri="{FF2B5EF4-FFF2-40B4-BE49-F238E27FC236}">
              <a16:creationId xmlns:a16="http://schemas.microsoft.com/office/drawing/2014/main" id="{01CE0582-DABF-4666-88CE-EC36FC27A2EC}"/>
            </a:ext>
          </a:extLst>
        </xdr:cNvPr>
        <xdr:cNvSpPr>
          <a:spLocks noChangeShapeType="1"/>
        </xdr:cNvSpPr>
      </xdr:nvSpPr>
      <xdr:spPr bwMode="auto">
        <a:xfrm>
          <a:off x="9972675" y="1266825"/>
          <a:ext cx="0" cy="15240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15</xdr:col>
      <xdr:colOff>0</xdr:colOff>
      <xdr:row>7</xdr:row>
      <xdr:rowOff>76200</xdr:rowOff>
    </xdr:from>
    <xdr:to>
      <xdr:col>17</xdr:col>
      <xdr:colOff>0</xdr:colOff>
      <xdr:row>7</xdr:row>
      <xdr:rowOff>76200</xdr:rowOff>
    </xdr:to>
    <xdr:sp macro="" textlink="">
      <xdr:nvSpPr>
        <xdr:cNvPr id="26" name="Line 106">
          <a:extLst>
            <a:ext uri="{FF2B5EF4-FFF2-40B4-BE49-F238E27FC236}">
              <a16:creationId xmlns:a16="http://schemas.microsoft.com/office/drawing/2014/main" id="{D3FEFBC7-0495-4337-827C-24F0E563665B}"/>
            </a:ext>
          </a:extLst>
        </xdr:cNvPr>
        <xdr:cNvSpPr>
          <a:spLocks noChangeShapeType="1"/>
        </xdr:cNvSpPr>
      </xdr:nvSpPr>
      <xdr:spPr bwMode="auto">
        <a:xfrm>
          <a:off x="7691438" y="1343025"/>
          <a:ext cx="2281237" cy="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14</xdr:col>
      <xdr:colOff>0</xdr:colOff>
      <xdr:row>7</xdr:row>
      <xdr:rowOff>76200</xdr:rowOff>
    </xdr:from>
    <xdr:to>
      <xdr:col>15</xdr:col>
      <xdr:colOff>0</xdr:colOff>
      <xdr:row>7</xdr:row>
      <xdr:rowOff>76200</xdr:rowOff>
    </xdr:to>
    <xdr:sp macro="" textlink="">
      <xdr:nvSpPr>
        <xdr:cNvPr id="27" name="Line 107">
          <a:extLst>
            <a:ext uri="{FF2B5EF4-FFF2-40B4-BE49-F238E27FC236}">
              <a16:creationId xmlns:a16="http://schemas.microsoft.com/office/drawing/2014/main" id="{BA997F26-192A-4C29-96FD-8D9E7F8B938D}"/>
            </a:ext>
          </a:extLst>
        </xdr:cNvPr>
        <xdr:cNvSpPr>
          <a:spLocks noChangeShapeType="1"/>
        </xdr:cNvSpPr>
      </xdr:nvSpPr>
      <xdr:spPr bwMode="auto">
        <a:xfrm>
          <a:off x="7424738" y="1343025"/>
          <a:ext cx="266700" cy="0"/>
        </a:xfrm>
        <a:prstGeom prst="line">
          <a:avLst/>
        </a:prstGeom>
        <a:noFill/>
        <a:ln w="12700">
          <a:solidFill>
            <a:srgbClr val="000000"/>
          </a:solidFill>
          <a:prstDash val="solid"/>
          <a:round/>
          <a:headEnd type="none" w="med" len="med"/>
          <a:tailEnd type="none" w="med" len="med"/>
        </a:ln>
        <a:effectLst/>
      </xdr:spPr>
    </xdr:sp>
    <xdr:clientData/>
  </xdr:twoCellAnchor>
  <xdr:twoCellAnchor editAs="oneCell">
    <xdr:from>
      <xdr:col>17</xdr:col>
      <xdr:colOff>0</xdr:colOff>
      <xdr:row>12</xdr:row>
      <xdr:rowOff>0</xdr:rowOff>
    </xdr:from>
    <xdr:to>
      <xdr:col>17</xdr:col>
      <xdr:colOff>0</xdr:colOff>
      <xdr:row>12</xdr:row>
      <xdr:rowOff>152400</xdr:rowOff>
    </xdr:to>
    <xdr:sp macro="" textlink="">
      <xdr:nvSpPr>
        <xdr:cNvPr id="28" name="Line 108">
          <a:extLst>
            <a:ext uri="{FF2B5EF4-FFF2-40B4-BE49-F238E27FC236}">
              <a16:creationId xmlns:a16="http://schemas.microsoft.com/office/drawing/2014/main" id="{BF21E665-04F7-4A7F-A0D6-A67A40193385}"/>
            </a:ext>
          </a:extLst>
        </xdr:cNvPr>
        <xdr:cNvSpPr>
          <a:spLocks noChangeShapeType="1"/>
        </xdr:cNvSpPr>
      </xdr:nvSpPr>
      <xdr:spPr bwMode="auto">
        <a:xfrm>
          <a:off x="9972675" y="2171700"/>
          <a:ext cx="0" cy="15240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15</xdr:col>
      <xdr:colOff>0</xdr:colOff>
      <xdr:row>12</xdr:row>
      <xdr:rowOff>76200</xdr:rowOff>
    </xdr:from>
    <xdr:to>
      <xdr:col>17</xdr:col>
      <xdr:colOff>0</xdr:colOff>
      <xdr:row>12</xdr:row>
      <xdr:rowOff>76200</xdr:rowOff>
    </xdr:to>
    <xdr:sp macro="" textlink="">
      <xdr:nvSpPr>
        <xdr:cNvPr id="29" name="Line 109">
          <a:extLst>
            <a:ext uri="{FF2B5EF4-FFF2-40B4-BE49-F238E27FC236}">
              <a16:creationId xmlns:a16="http://schemas.microsoft.com/office/drawing/2014/main" id="{465E3688-187F-4191-A3C4-2AEBCF45A776}"/>
            </a:ext>
          </a:extLst>
        </xdr:cNvPr>
        <xdr:cNvSpPr>
          <a:spLocks noChangeShapeType="1"/>
        </xdr:cNvSpPr>
      </xdr:nvSpPr>
      <xdr:spPr bwMode="auto">
        <a:xfrm>
          <a:off x="7691438" y="2247900"/>
          <a:ext cx="2281237" cy="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14</xdr:col>
      <xdr:colOff>0</xdr:colOff>
      <xdr:row>7</xdr:row>
      <xdr:rowOff>76200</xdr:rowOff>
    </xdr:from>
    <xdr:to>
      <xdr:col>15</xdr:col>
      <xdr:colOff>0</xdr:colOff>
      <xdr:row>12</xdr:row>
      <xdr:rowOff>76200</xdr:rowOff>
    </xdr:to>
    <xdr:sp macro="" textlink="">
      <xdr:nvSpPr>
        <xdr:cNvPr id="30" name="Line 110">
          <a:extLst>
            <a:ext uri="{FF2B5EF4-FFF2-40B4-BE49-F238E27FC236}">
              <a16:creationId xmlns:a16="http://schemas.microsoft.com/office/drawing/2014/main" id="{3FE97561-85AD-49B2-B89F-1C668CE1F8CF}"/>
            </a:ext>
          </a:extLst>
        </xdr:cNvPr>
        <xdr:cNvSpPr>
          <a:spLocks noChangeShapeType="1"/>
        </xdr:cNvSpPr>
      </xdr:nvSpPr>
      <xdr:spPr bwMode="auto">
        <a:xfrm>
          <a:off x="7424738" y="1343025"/>
          <a:ext cx="266700" cy="904875"/>
        </a:xfrm>
        <a:prstGeom prst="line">
          <a:avLst/>
        </a:prstGeom>
        <a:noFill/>
        <a:ln w="12700">
          <a:solidFill>
            <a:srgbClr val="000000"/>
          </a:solidFill>
          <a:prstDash val="solid"/>
          <a:round/>
          <a:headEnd type="none" w="med" len="med"/>
          <a:tailEnd type="none" w="med" len="med"/>
        </a:ln>
        <a:effectLst/>
      </xdr:spPr>
    </xdr:sp>
    <xdr:clientData/>
  </xdr:twoCellAnchor>
  <xdr:twoCellAnchor editAs="oneCell">
    <xdr:from>
      <xdr:col>13</xdr:col>
      <xdr:colOff>0</xdr:colOff>
      <xdr:row>22</xdr:row>
      <xdr:rowOff>0</xdr:rowOff>
    </xdr:from>
    <xdr:to>
      <xdr:col>13</xdr:col>
      <xdr:colOff>0</xdr:colOff>
      <xdr:row>22</xdr:row>
      <xdr:rowOff>152400</xdr:rowOff>
    </xdr:to>
    <xdr:sp macro="" textlink="">
      <xdr:nvSpPr>
        <xdr:cNvPr id="31" name="Line 111">
          <a:extLst>
            <a:ext uri="{FF2B5EF4-FFF2-40B4-BE49-F238E27FC236}">
              <a16:creationId xmlns:a16="http://schemas.microsoft.com/office/drawing/2014/main" id="{16857B66-B9D6-4407-BC5D-C2A23611E108}"/>
            </a:ext>
          </a:extLst>
        </xdr:cNvPr>
        <xdr:cNvSpPr>
          <a:spLocks noChangeShapeType="1"/>
        </xdr:cNvSpPr>
      </xdr:nvSpPr>
      <xdr:spPr bwMode="auto">
        <a:xfrm>
          <a:off x="7262813" y="3981450"/>
          <a:ext cx="0" cy="15240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14</xdr:col>
      <xdr:colOff>0</xdr:colOff>
      <xdr:row>22</xdr:row>
      <xdr:rowOff>76200</xdr:rowOff>
    </xdr:from>
    <xdr:to>
      <xdr:col>17</xdr:col>
      <xdr:colOff>0</xdr:colOff>
      <xdr:row>22</xdr:row>
      <xdr:rowOff>76200</xdr:rowOff>
    </xdr:to>
    <xdr:sp macro="" textlink="">
      <xdr:nvSpPr>
        <xdr:cNvPr id="32" name="Line 112">
          <a:extLst>
            <a:ext uri="{FF2B5EF4-FFF2-40B4-BE49-F238E27FC236}">
              <a16:creationId xmlns:a16="http://schemas.microsoft.com/office/drawing/2014/main" id="{9EBC29D3-084A-4509-800E-A8A7AA33EDD3}"/>
            </a:ext>
          </a:extLst>
        </xdr:cNvPr>
        <xdr:cNvSpPr>
          <a:spLocks noChangeShapeType="1"/>
        </xdr:cNvSpPr>
      </xdr:nvSpPr>
      <xdr:spPr bwMode="auto">
        <a:xfrm>
          <a:off x="7424738" y="4057650"/>
          <a:ext cx="2547937" cy="0"/>
        </a:xfrm>
        <a:prstGeom prst="line">
          <a:avLst/>
        </a:prstGeom>
        <a:noFill/>
        <a:ln w="0">
          <a:solidFill>
            <a:srgbClr val="000000"/>
          </a:solidFill>
          <a:prstDash val="dot"/>
          <a:round/>
          <a:headEnd type="none" w="med" len="med"/>
          <a:tailEnd type="none" w="med" len="med"/>
        </a:ln>
        <a:effectLst/>
      </xdr:spPr>
    </xdr:sp>
    <xdr:clientData/>
  </xdr:twoCellAnchor>
  <xdr:twoCellAnchor>
    <xdr:from>
      <xdr:col>11</xdr:col>
      <xdr:colOff>0</xdr:colOff>
      <xdr:row>22</xdr:row>
      <xdr:rowOff>76200</xdr:rowOff>
    </xdr:from>
    <xdr:to>
      <xdr:col>13</xdr:col>
      <xdr:colOff>0</xdr:colOff>
      <xdr:row>22</xdr:row>
      <xdr:rowOff>76200</xdr:rowOff>
    </xdr:to>
    <xdr:sp macro="" textlink="">
      <xdr:nvSpPr>
        <xdr:cNvPr id="33" name="Line 113">
          <a:extLst>
            <a:ext uri="{FF2B5EF4-FFF2-40B4-BE49-F238E27FC236}">
              <a16:creationId xmlns:a16="http://schemas.microsoft.com/office/drawing/2014/main" id="{FDC69029-3B3D-46A9-8B1F-307A29BE2546}"/>
            </a:ext>
          </a:extLst>
        </xdr:cNvPr>
        <xdr:cNvSpPr>
          <a:spLocks noChangeShapeType="1"/>
        </xdr:cNvSpPr>
      </xdr:nvSpPr>
      <xdr:spPr bwMode="auto">
        <a:xfrm>
          <a:off x="4838700" y="4057650"/>
          <a:ext cx="2424113" cy="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10</xdr:col>
      <xdr:colOff>0</xdr:colOff>
      <xdr:row>22</xdr:row>
      <xdr:rowOff>76200</xdr:rowOff>
    </xdr:from>
    <xdr:to>
      <xdr:col>11</xdr:col>
      <xdr:colOff>0</xdr:colOff>
      <xdr:row>27</xdr:row>
      <xdr:rowOff>76200</xdr:rowOff>
    </xdr:to>
    <xdr:sp macro="" textlink="">
      <xdr:nvSpPr>
        <xdr:cNvPr id="34" name="Line 114">
          <a:extLst>
            <a:ext uri="{FF2B5EF4-FFF2-40B4-BE49-F238E27FC236}">
              <a16:creationId xmlns:a16="http://schemas.microsoft.com/office/drawing/2014/main" id="{CCC90A4A-BA74-4457-ACF5-5295BCC4050A}"/>
            </a:ext>
          </a:extLst>
        </xdr:cNvPr>
        <xdr:cNvSpPr>
          <a:spLocks noChangeShapeType="1"/>
        </xdr:cNvSpPr>
      </xdr:nvSpPr>
      <xdr:spPr bwMode="auto">
        <a:xfrm flipV="1">
          <a:off x="4572000" y="4057650"/>
          <a:ext cx="266700" cy="904875"/>
        </a:xfrm>
        <a:prstGeom prst="line">
          <a:avLst/>
        </a:prstGeom>
        <a:noFill/>
        <a:ln w="12700">
          <a:solidFill>
            <a:srgbClr val="000000"/>
          </a:solidFill>
          <a:prstDash val="solid"/>
          <a:round/>
          <a:headEnd type="none" w="med" len="med"/>
          <a:tailEnd type="none" w="med" len="med"/>
        </a:ln>
        <a:effectLst/>
      </xdr:spPr>
    </xdr:sp>
    <xdr:clientData/>
  </xdr:twoCellAnchor>
  <xdr:twoCellAnchor editAs="oneCell">
    <xdr:from>
      <xdr:col>13</xdr:col>
      <xdr:colOff>0</xdr:colOff>
      <xdr:row>27</xdr:row>
      <xdr:rowOff>0</xdr:rowOff>
    </xdr:from>
    <xdr:to>
      <xdr:col>13</xdr:col>
      <xdr:colOff>0</xdr:colOff>
      <xdr:row>27</xdr:row>
      <xdr:rowOff>152400</xdr:rowOff>
    </xdr:to>
    <xdr:sp macro="" textlink="">
      <xdr:nvSpPr>
        <xdr:cNvPr id="35" name="Line 115">
          <a:extLst>
            <a:ext uri="{FF2B5EF4-FFF2-40B4-BE49-F238E27FC236}">
              <a16:creationId xmlns:a16="http://schemas.microsoft.com/office/drawing/2014/main" id="{B883B78D-42DC-4F79-A03C-E4E4FFBC7F2E}"/>
            </a:ext>
          </a:extLst>
        </xdr:cNvPr>
        <xdr:cNvSpPr>
          <a:spLocks noChangeShapeType="1"/>
        </xdr:cNvSpPr>
      </xdr:nvSpPr>
      <xdr:spPr bwMode="auto">
        <a:xfrm>
          <a:off x="7262813" y="4886325"/>
          <a:ext cx="0" cy="15240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14</xdr:col>
      <xdr:colOff>0</xdr:colOff>
      <xdr:row>27</xdr:row>
      <xdr:rowOff>76200</xdr:rowOff>
    </xdr:from>
    <xdr:to>
      <xdr:col>17</xdr:col>
      <xdr:colOff>0</xdr:colOff>
      <xdr:row>27</xdr:row>
      <xdr:rowOff>76200</xdr:rowOff>
    </xdr:to>
    <xdr:sp macro="" textlink="">
      <xdr:nvSpPr>
        <xdr:cNvPr id="36" name="Line 116">
          <a:extLst>
            <a:ext uri="{FF2B5EF4-FFF2-40B4-BE49-F238E27FC236}">
              <a16:creationId xmlns:a16="http://schemas.microsoft.com/office/drawing/2014/main" id="{8AD27768-58F5-43E9-866A-B23C968DBB53}"/>
            </a:ext>
          </a:extLst>
        </xdr:cNvPr>
        <xdr:cNvSpPr>
          <a:spLocks noChangeShapeType="1"/>
        </xdr:cNvSpPr>
      </xdr:nvSpPr>
      <xdr:spPr bwMode="auto">
        <a:xfrm>
          <a:off x="7424738" y="4962525"/>
          <a:ext cx="2547937" cy="0"/>
        </a:xfrm>
        <a:prstGeom prst="line">
          <a:avLst/>
        </a:prstGeom>
        <a:noFill/>
        <a:ln w="0">
          <a:solidFill>
            <a:srgbClr val="000000"/>
          </a:solidFill>
          <a:prstDash val="dot"/>
          <a:round/>
          <a:headEnd type="none" w="med" len="med"/>
          <a:tailEnd type="none" w="med" len="med"/>
        </a:ln>
        <a:effectLst/>
      </xdr:spPr>
    </xdr:sp>
    <xdr:clientData/>
  </xdr:twoCellAnchor>
  <xdr:twoCellAnchor>
    <xdr:from>
      <xdr:col>11</xdr:col>
      <xdr:colOff>0</xdr:colOff>
      <xdr:row>27</xdr:row>
      <xdr:rowOff>76200</xdr:rowOff>
    </xdr:from>
    <xdr:to>
      <xdr:col>13</xdr:col>
      <xdr:colOff>0</xdr:colOff>
      <xdr:row>27</xdr:row>
      <xdr:rowOff>76200</xdr:rowOff>
    </xdr:to>
    <xdr:sp macro="" textlink="">
      <xdr:nvSpPr>
        <xdr:cNvPr id="37" name="Line 117">
          <a:extLst>
            <a:ext uri="{FF2B5EF4-FFF2-40B4-BE49-F238E27FC236}">
              <a16:creationId xmlns:a16="http://schemas.microsoft.com/office/drawing/2014/main" id="{82A64B13-0077-4348-80CD-20E20880D955}"/>
            </a:ext>
          </a:extLst>
        </xdr:cNvPr>
        <xdr:cNvSpPr>
          <a:spLocks noChangeShapeType="1"/>
        </xdr:cNvSpPr>
      </xdr:nvSpPr>
      <xdr:spPr bwMode="auto">
        <a:xfrm>
          <a:off x="4838700" y="4962525"/>
          <a:ext cx="2424113" cy="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10</xdr:col>
      <xdr:colOff>0</xdr:colOff>
      <xdr:row>27</xdr:row>
      <xdr:rowOff>76200</xdr:rowOff>
    </xdr:from>
    <xdr:to>
      <xdr:col>11</xdr:col>
      <xdr:colOff>0</xdr:colOff>
      <xdr:row>27</xdr:row>
      <xdr:rowOff>76200</xdr:rowOff>
    </xdr:to>
    <xdr:sp macro="" textlink="">
      <xdr:nvSpPr>
        <xdr:cNvPr id="38" name="Line 118">
          <a:extLst>
            <a:ext uri="{FF2B5EF4-FFF2-40B4-BE49-F238E27FC236}">
              <a16:creationId xmlns:a16="http://schemas.microsoft.com/office/drawing/2014/main" id="{5CD4FDAE-00A1-4C81-AA41-E5378A4F4B0F}"/>
            </a:ext>
          </a:extLst>
        </xdr:cNvPr>
        <xdr:cNvSpPr>
          <a:spLocks noChangeShapeType="1"/>
        </xdr:cNvSpPr>
      </xdr:nvSpPr>
      <xdr:spPr bwMode="auto">
        <a:xfrm>
          <a:off x="4572000" y="4962525"/>
          <a:ext cx="266700" cy="0"/>
        </a:xfrm>
        <a:prstGeom prst="line">
          <a:avLst/>
        </a:prstGeom>
        <a:noFill/>
        <a:ln w="12700">
          <a:solidFill>
            <a:srgbClr val="000000"/>
          </a:solidFill>
          <a:prstDash val="solid"/>
          <a:round/>
          <a:headEnd type="none" w="med" len="med"/>
          <a:tailEnd type="none" w="med" len="med"/>
        </a:ln>
        <a:effectLst/>
      </xdr:spPr>
    </xdr:sp>
    <xdr:clientData/>
  </xdr:twoCellAnchor>
  <xdr:twoCellAnchor editAs="oneCell">
    <xdr:from>
      <xdr:col>13</xdr:col>
      <xdr:colOff>0</xdr:colOff>
      <xdr:row>32</xdr:row>
      <xdr:rowOff>0</xdr:rowOff>
    </xdr:from>
    <xdr:to>
      <xdr:col>13</xdr:col>
      <xdr:colOff>0</xdr:colOff>
      <xdr:row>32</xdr:row>
      <xdr:rowOff>152400</xdr:rowOff>
    </xdr:to>
    <xdr:sp macro="" textlink="">
      <xdr:nvSpPr>
        <xdr:cNvPr id="39" name="Line 119">
          <a:extLst>
            <a:ext uri="{FF2B5EF4-FFF2-40B4-BE49-F238E27FC236}">
              <a16:creationId xmlns:a16="http://schemas.microsoft.com/office/drawing/2014/main" id="{8DA544B3-21B9-4375-80EF-F99EFAF51E97}"/>
            </a:ext>
          </a:extLst>
        </xdr:cNvPr>
        <xdr:cNvSpPr>
          <a:spLocks noChangeShapeType="1"/>
        </xdr:cNvSpPr>
      </xdr:nvSpPr>
      <xdr:spPr bwMode="auto">
        <a:xfrm>
          <a:off x="7262813" y="5791200"/>
          <a:ext cx="0" cy="15240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14</xdr:col>
      <xdr:colOff>0</xdr:colOff>
      <xdr:row>32</xdr:row>
      <xdr:rowOff>76200</xdr:rowOff>
    </xdr:from>
    <xdr:to>
      <xdr:col>17</xdr:col>
      <xdr:colOff>0</xdr:colOff>
      <xdr:row>32</xdr:row>
      <xdr:rowOff>76200</xdr:rowOff>
    </xdr:to>
    <xdr:sp macro="" textlink="">
      <xdr:nvSpPr>
        <xdr:cNvPr id="40" name="Line 120">
          <a:extLst>
            <a:ext uri="{FF2B5EF4-FFF2-40B4-BE49-F238E27FC236}">
              <a16:creationId xmlns:a16="http://schemas.microsoft.com/office/drawing/2014/main" id="{BD5F8DF0-2079-4E81-A8C7-8EA3A492F669}"/>
            </a:ext>
          </a:extLst>
        </xdr:cNvPr>
        <xdr:cNvSpPr>
          <a:spLocks noChangeShapeType="1"/>
        </xdr:cNvSpPr>
      </xdr:nvSpPr>
      <xdr:spPr bwMode="auto">
        <a:xfrm>
          <a:off x="7424738" y="5867400"/>
          <a:ext cx="2547937" cy="0"/>
        </a:xfrm>
        <a:prstGeom prst="line">
          <a:avLst/>
        </a:prstGeom>
        <a:noFill/>
        <a:ln w="0">
          <a:solidFill>
            <a:srgbClr val="000000"/>
          </a:solidFill>
          <a:prstDash val="dot"/>
          <a:round/>
          <a:headEnd type="none" w="med" len="med"/>
          <a:tailEnd type="none" w="med" len="med"/>
        </a:ln>
        <a:effectLst/>
      </xdr:spPr>
    </xdr:sp>
    <xdr:clientData/>
  </xdr:twoCellAnchor>
  <xdr:twoCellAnchor>
    <xdr:from>
      <xdr:col>11</xdr:col>
      <xdr:colOff>0</xdr:colOff>
      <xdr:row>32</xdr:row>
      <xdr:rowOff>76200</xdr:rowOff>
    </xdr:from>
    <xdr:to>
      <xdr:col>13</xdr:col>
      <xdr:colOff>0</xdr:colOff>
      <xdr:row>32</xdr:row>
      <xdr:rowOff>76200</xdr:rowOff>
    </xdr:to>
    <xdr:sp macro="" textlink="">
      <xdr:nvSpPr>
        <xdr:cNvPr id="41" name="Line 121">
          <a:extLst>
            <a:ext uri="{FF2B5EF4-FFF2-40B4-BE49-F238E27FC236}">
              <a16:creationId xmlns:a16="http://schemas.microsoft.com/office/drawing/2014/main" id="{301AEB59-23F4-409A-864A-9C610AC96119}"/>
            </a:ext>
          </a:extLst>
        </xdr:cNvPr>
        <xdr:cNvSpPr>
          <a:spLocks noChangeShapeType="1"/>
        </xdr:cNvSpPr>
      </xdr:nvSpPr>
      <xdr:spPr bwMode="auto">
        <a:xfrm>
          <a:off x="4838700" y="5867400"/>
          <a:ext cx="2424113" cy="0"/>
        </a:xfrm>
        <a:prstGeom prst="line">
          <a:avLst/>
        </a:prstGeom>
        <a:noFill/>
        <a:ln w="12700">
          <a:solidFill>
            <a:srgbClr val="000000"/>
          </a:solidFill>
          <a:prstDash val="solid"/>
          <a:round/>
          <a:headEnd type="none" w="med" len="med"/>
          <a:tailEnd type="none" w="med" len="med"/>
        </a:ln>
        <a:effectLst/>
      </xdr:spPr>
    </xdr:sp>
    <xdr:clientData/>
  </xdr:twoCellAnchor>
  <xdr:twoCellAnchor>
    <xdr:from>
      <xdr:col>10</xdr:col>
      <xdr:colOff>0</xdr:colOff>
      <xdr:row>27</xdr:row>
      <xdr:rowOff>76200</xdr:rowOff>
    </xdr:from>
    <xdr:to>
      <xdr:col>11</xdr:col>
      <xdr:colOff>0</xdr:colOff>
      <xdr:row>32</xdr:row>
      <xdr:rowOff>76200</xdr:rowOff>
    </xdr:to>
    <xdr:sp macro="" textlink="">
      <xdr:nvSpPr>
        <xdr:cNvPr id="42" name="Line 122">
          <a:extLst>
            <a:ext uri="{FF2B5EF4-FFF2-40B4-BE49-F238E27FC236}">
              <a16:creationId xmlns:a16="http://schemas.microsoft.com/office/drawing/2014/main" id="{6AC09F94-0E3C-4199-A16E-EC77417D4C46}"/>
            </a:ext>
          </a:extLst>
        </xdr:cNvPr>
        <xdr:cNvSpPr>
          <a:spLocks noChangeShapeType="1"/>
        </xdr:cNvSpPr>
      </xdr:nvSpPr>
      <xdr:spPr bwMode="auto">
        <a:xfrm>
          <a:off x="4572000" y="4962525"/>
          <a:ext cx="266700" cy="904875"/>
        </a:xfrm>
        <a:prstGeom prst="line">
          <a:avLst/>
        </a:prstGeom>
        <a:noFill/>
        <a:ln w="12700">
          <a:solidFill>
            <a:srgbClr val="000000"/>
          </a:solidFill>
          <a:prstDash val="solid"/>
          <a:round/>
          <a:headEnd type="none" w="med" len="med"/>
          <a:tailEnd type="none" w="med" len="med"/>
        </a:ln>
        <a:effectLst/>
      </xdr:spPr>
    </xdr:sp>
    <xdr:clientData/>
  </xdr:twoCellAnchor>
  <xdr:twoCellAnchor editAs="oneCell">
    <xdr:from>
      <xdr:col>1</xdr:col>
      <xdr:colOff>0</xdr:colOff>
      <xdr:row>28</xdr:row>
      <xdr:rowOff>0</xdr:rowOff>
    </xdr:from>
    <xdr:to>
      <xdr:col>2</xdr:col>
      <xdr:colOff>0</xdr:colOff>
      <xdr:row>28</xdr:row>
      <xdr:rowOff>152400</xdr:rowOff>
    </xdr:to>
    <xdr:sp macro="" textlink="">
      <xdr:nvSpPr>
        <xdr:cNvPr id="43" name="Rectangle 123">
          <a:extLst>
            <a:ext uri="{FF2B5EF4-FFF2-40B4-BE49-F238E27FC236}">
              <a16:creationId xmlns:a16="http://schemas.microsoft.com/office/drawing/2014/main" id="{723EEDC2-0A0F-40AB-996B-09CC71DEA5E1}"/>
            </a:ext>
          </a:extLst>
        </xdr:cNvPr>
        <xdr:cNvSpPr>
          <a:spLocks noChangeArrowheads="1"/>
        </xdr:cNvSpPr>
      </xdr:nvSpPr>
      <xdr:spPr bwMode="auto">
        <a:xfrm>
          <a:off x="647700" y="5067300"/>
          <a:ext cx="161925" cy="152400"/>
        </a:xfrm>
        <a:prstGeom prst="rect">
          <a:avLst/>
        </a:prstGeom>
        <a:noFill/>
        <a:ln w="12700">
          <a:solidFill>
            <a:srgbClr val="000000"/>
          </a:solidFill>
          <a:prstDash val="solid"/>
          <a:miter lim="800000"/>
          <a:headEnd/>
          <a:tailEnd type="none" w="med" len="med"/>
        </a:ln>
        <a:effectLst/>
      </xdr:spPr>
    </xdr:sp>
    <xdr:clientData/>
  </xdr:twoCellAnchor>
  <xdr:twoCellAnchor>
    <xdr:from>
      <xdr:col>0</xdr:col>
      <xdr:colOff>0</xdr:colOff>
      <xdr:row>28</xdr:row>
      <xdr:rowOff>76200</xdr:rowOff>
    </xdr:from>
    <xdr:to>
      <xdr:col>1</xdr:col>
      <xdr:colOff>0</xdr:colOff>
      <xdr:row>28</xdr:row>
      <xdr:rowOff>76200</xdr:rowOff>
    </xdr:to>
    <xdr:sp macro="" textlink="">
      <xdr:nvSpPr>
        <xdr:cNvPr id="44" name="Line 124">
          <a:extLst>
            <a:ext uri="{FF2B5EF4-FFF2-40B4-BE49-F238E27FC236}">
              <a16:creationId xmlns:a16="http://schemas.microsoft.com/office/drawing/2014/main" id="{B6A40A19-5C61-472C-AF7E-9A76A404CC8A}"/>
            </a:ext>
          </a:extLst>
        </xdr:cNvPr>
        <xdr:cNvSpPr>
          <a:spLocks noChangeShapeType="1"/>
        </xdr:cNvSpPr>
      </xdr:nvSpPr>
      <xdr:spPr bwMode="auto">
        <a:xfrm>
          <a:off x="0" y="5143500"/>
          <a:ext cx="647700" cy="0"/>
        </a:xfrm>
        <a:prstGeom prst="line">
          <a:avLst/>
        </a:prstGeom>
        <a:noFill/>
        <a:ln w="12700">
          <a:solidFill>
            <a:srgbClr val="000000"/>
          </a:solidFill>
          <a:prstDash val="solid"/>
          <a:round/>
          <a:headEnd type="none" w="med" len="med"/>
          <a:tailEnd type="none" w="med" len="med"/>
        </a:ln>
        <a:effec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123825</xdr:colOff>
      <xdr:row>5</xdr:row>
      <xdr:rowOff>28575</xdr:rowOff>
    </xdr:from>
    <xdr:to>
      <xdr:col>5</xdr:col>
      <xdr:colOff>533399</xdr:colOff>
      <xdr:row>26</xdr:row>
      <xdr:rowOff>28575</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581025</xdr:colOff>
      <xdr:row>5</xdr:row>
      <xdr:rowOff>38100</xdr:rowOff>
    </xdr:from>
    <xdr:to>
      <xdr:col>14</xdr:col>
      <xdr:colOff>352425</xdr:colOff>
      <xdr:row>26</xdr:row>
      <xdr:rowOff>28575</xdr:rowOff>
    </xdr:to>
    <xdr:graphicFrame macro="">
      <xdr:nvGraphicFramePr>
        <xdr:cNvPr id="6" name="Chart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0.0028</cdr:y>
    </cdr:from>
    <cdr:to>
      <cdr:x>0.40711</cdr:x>
      <cdr:y>0.07843</cdr:y>
    </cdr:to>
    <cdr:sp macro="" textlink="'Offer Chart'!$C$30">
      <cdr:nvSpPr>
        <cdr:cNvPr id="2" name="TextBox 1"/>
        <cdr:cNvSpPr txBox="1"/>
      </cdr:nvSpPr>
      <cdr:spPr>
        <a:xfrm xmlns:a="http://schemas.openxmlformats.org/drawingml/2006/main">
          <a:off x="0" y="9525"/>
          <a:ext cx="1962150"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1FA74B1F-1555-4251-819D-44517BBF1D96}" type="TxLink">
            <a:rPr lang="en-US" sz="1000" b="1" i="0" u="none" strike="noStrike">
              <a:solidFill>
                <a:srgbClr val="000000"/>
              </a:solidFill>
              <a:latin typeface="Calibri"/>
              <a:ea typeface="Calibri"/>
              <a:cs typeface="Calibri"/>
            </a:rPr>
            <a:pPr algn="l"/>
            <a:t>Offer Spider</a:t>
          </a:fld>
          <a:endParaRPr lang="en-US" sz="1100" b="1"/>
        </a:p>
      </cdr:txBody>
    </cdr:sp>
  </cdr:relSizeAnchor>
</c:userShapes>
</file>

<file path=xl/drawings/drawing8.xml><?xml version="1.0" encoding="utf-8"?>
<c:userShapes xmlns:c="http://schemas.openxmlformats.org/drawingml/2006/chart">
  <cdr:relSizeAnchor xmlns:cdr="http://schemas.openxmlformats.org/drawingml/2006/chartDrawing">
    <cdr:from>
      <cdr:x>0.11957</cdr:x>
      <cdr:y>0.07584</cdr:y>
    </cdr:from>
    <cdr:to>
      <cdr:x>0.41304</cdr:x>
      <cdr:y>0.15169</cdr:y>
    </cdr:to>
    <cdr:sp macro="" textlink="">
      <cdr:nvSpPr>
        <cdr:cNvPr id="2" name="TextBox 1"/>
        <cdr:cNvSpPr txBox="1"/>
      </cdr:nvSpPr>
      <cdr:spPr>
        <a:xfrm xmlns:a="http://schemas.openxmlformats.org/drawingml/2006/main">
          <a:off x="628650" y="257175"/>
          <a:ext cx="1543050" cy="2571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a:r>
            <a:rPr lang="en-US" sz="1100" b="1"/>
            <a:t>Offer</a:t>
          </a:r>
          <a:r>
            <a:rPr lang="en-US" sz="1100" b="1" baseline="0"/>
            <a:t> Spider Weighting</a:t>
          </a:r>
          <a:endParaRPr lang="en-US" sz="1100" b="1"/>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215901</xdr:colOff>
      <xdr:row>4</xdr:row>
      <xdr:rowOff>0</xdr:rowOff>
    </xdr:from>
    <xdr:to>
      <xdr:col>2</xdr:col>
      <xdr:colOff>5839382</xdr:colOff>
      <xdr:row>11</xdr:row>
      <xdr:rowOff>76200</xdr:rowOff>
    </xdr:to>
    <xdr:sp macro="" textlink="">
      <xdr:nvSpPr>
        <xdr:cNvPr id="2" name="TextBox 1">
          <a:extLst>
            <a:ext uri="{FF2B5EF4-FFF2-40B4-BE49-F238E27FC236}">
              <a16:creationId xmlns:a16="http://schemas.microsoft.com/office/drawing/2014/main" id="{84AB3997-67F7-4898-9FC1-EA3982ABA7D5}"/>
            </a:ext>
          </a:extLst>
        </xdr:cNvPr>
        <xdr:cNvSpPr txBox="1"/>
      </xdr:nvSpPr>
      <xdr:spPr>
        <a:xfrm>
          <a:off x="215901" y="723900"/>
          <a:ext cx="1032432" cy="1343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100" b="0" i="0" u="none" strike="noStrike">
              <a:solidFill>
                <a:schemeClr val="dk1"/>
              </a:solidFill>
              <a:effectLst/>
              <a:latin typeface="+mn-lt"/>
              <a:ea typeface="+mn-ea"/>
              <a:cs typeface="+mn-cs"/>
            </a:rPr>
            <a:t>This questionnaire is intended to facilitate the information gathering process in preparation for sale of a business and development of the Confidential Information Memorandum (CIM). Not all questions need to be answered. The more detailed the information provided, the higher the quality of the CIM that can be developed.</a:t>
          </a:r>
        </a:p>
        <a:p>
          <a:pPr rtl="0"/>
          <a:endParaRPr lang="en-US" sz="1100" b="0" i="0" u="none" strike="noStrike">
            <a:solidFill>
              <a:schemeClr val="dk1"/>
            </a:solidFill>
            <a:effectLst/>
            <a:latin typeface="+mn-lt"/>
            <a:ea typeface="+mn-ea"/>
            <a:cs typeface="+mn-cs"/>
          </a:endParaRPr>
        </a:p>
        <a:p>
          <a:pPr rtl="0"/>
          <a:r>
            <a:rPr lang="en-US" sz="1100" b="1" i="0" u="none" strike="noStrike">
              <a:solidFill>
                <a:schemeClr val="dk1"/>
              </a:solidFill>
              <a:effectLst/>
              <a:latin typeface="+mn-lt"/>
              <a:ea typeface="+mn-ea"/>
              <a:cs typeface="+mn-cs"/>
            </a:rPr>
            <a:t>Instructions:</a:t>
          </a:r>
        </a:p>
        <a:p>
          <a:pPr rtl="0"/>
          <a:r>
            <a:rPr lang="en-US" sz="1100" b="0" i="0" u="none" strike="noStrike" baseline="0">
              <a:solidFill>
                <a:schemeClr val="dk1"/>
              </a:solidFill>
              <a:effectLst/>
              <a:latin typeface="+mn-lt"/>
              <a:ea typeface="+mn-ea"/>
              <a:cs typeface="+mn-cs"/>
            </a:rPr>
            <a:t>Try to answer as many questions as possible. Leave any cells blank that cannot be answered.</a:t>
          </a:r>
          <a:endParaRPr 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3729A-C1DA-4846-A439-9CE6E308ED8F}">
  <dimension ref="B2:D14"/>
  <sheetViews>
    <sheetView showGridLines="0" tabSelected="1" workbookViewId="0">
      <selection activeCell="N10" sqref="N10"/>
    </sheetView>
  </sheetViews>
  <sheetFormatPr defaultRowHeight="12.75" x14ac:dyDescent="0.2"/>
  <cols>
    <col min="1" max="2" width="2.5703125" customWidth="1"/>
    <col min="3" max="3" width="19.5703125" bestFit="1" customWidth="1"/>
    <col min="4" max="4" width="122.42578125" customWidth="1"/>
  </cols>
  <sheetData>
    <row r="2" spans="2:4" x14ac:dyDescent="0.2">
      <c r="B2" s="25"/>
      <c r="C2" s="26" t="s">
        <v>0</v>
      </c>
    </row>
    <row r="3" spans="2:4" x14ac:dyDescent="0.2">
      <c r="B3" s="27"/>
      <c r="C3" s="4"/>
      <c r="D3" s="28"/>
    </row>
    <row r="5" spans="2:4" x14ac:dyDescent="0.2">
      <c r="C5" s="4" t="s">
        <v>1</v>
      </c>
      <c r="D5" s="4" t="s">
        <v>2</v>
      </c>
    </row>
    <row r="6" spans="2:4" ht="50.1" customHeight="1" x14ac:dyDescent="0.2">
      <c r="C6" s="186" t="s">
        <v>3</v>
      </c>
      <c r="D6" s="185" t="s">
        <v>4</v>
      </c>
    </row>
    <row r="7" spans="2:4" ht="50.1" customHeight="1" x14ac:dyDescent="0.2">
      <c r="C7" s="186" t="s">
        <v>5</v>
      </c>
      <c r="D7" s="185" t="s">
        <v>6</v>
      </c>
    </row>
    <row r="8" spans="2:4" ht="50.1" customHeight="1" x14ac:dyDescent="0.2">
      <c r="C8" s="186" t="s">
        <v>7</v>
      </c>
      <c r="D8" s="185" t="s">
        <v>8</v>
      </c>
    </row>
    <row r="9" spans="2:4" ht="50.1" customHeight="1" x14ac:dyDescent="0.2">
      <c r="C9" s="186" t="s">
        <v>9</v>
      </c>
      <c r="D9" s="185" t="s">
        <v>10</v>
      </c>
    </row>
    <row r="10" spans="2:4" ht="50.1" customHeight="1" x14ac:dyDescent="0.2">
      <c r="C10" s="186" t="s">
        <v>11</v>
      </c>
      <c r="D10" s="185" t="s">
        <v>12</v>
      </c>
    </row>
    <row r="11" spans="2:4" ht="50.1" customHeight="1" x14ac:dyDescent="0.2">
      <c r="C11" s="186" t="s">
        <v>13</v>
      </c>
      <c r="D11" s="185" t="s">
        <v>14</v>
      </c>
    </row>
    <row r="12" spans="2:4" ht="50.1" customHeight="1" x14ac:dyDescent="0.2">
      <c r="C12" s="186" t="s">
        <v>15</v>
      </c>
      <c r="D12" s="185" t="s">
        <v>16</v>
      </c>
    </row>
    <row r="13" spans="2:4" ht="50.1" customHeight="1" x14ac:dyDescent="0.2">
      <c r="C13" s="186" t="s">
        <v>17</v>
      </c>
      <c r="D13" s="185" t="s">
        <v>18</v>
      </c>
    </row>
    <row r="14" spans="2:4" ht="50.1" customHeight="1" x14ac:dyDescent="0.2">
      <c r="C14" s="186" t="s">
        <v>19</v>
      </c>
      <c r="D14" s="185" t="s">
        <v>20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E42EC-E258-4C89-89DD-087305B00176}">
  <dimension ref="B2:I7"/>
  <sheetViews>
    <sheetView workbookViewId="0"/>
  </sheetViews>
  <sheetFormatPr defaultRowHeight="15" x14ac:dyDescent="0.25"/>
  <cols>
    <col min="1" max="2" width="2.5703125" style="196" customWidth="1"/>
    <col min="3" max="9" width="22" style="196" customWidth="1"/>
    <col min="10" max="16384" width="9.140625" style="196"/>
  </cols>
  <sheetData>
    <row r="2" spans="2:9" x14ac:dyDescent="0.25">
      <c r="B2" s="213"/>
      <c r="C2" s="215" t="s">
        <v>478</v>
      </c>
    </row>
    <row r="3" spans="2:9" x14ac:dyDescent="0.25">
      <c r="B3" s="214"/>
      <c r="C3" s="212"/>
      <c r="D3" s="212"/>
      <c r="E3" s="212"/>
      <c r="F3" s="212"/>
      <c r="G3" s="212"/>
      <c r="H3" s="212"/>
      <c r="I3" s="212"/>
    </row>
    <row r="7" spans="2:9" ht="15.75" thickBot="1" x14ac:dyDescent="0.3">
      <c r="C7" s="192" t="s">
        <v>479</v>
      </c>
      <c r="D7" s="192" t="s">
        <v>480</v>
      </c>
      <c r="E7" s="192" t="s">
        <v>481</v>
      </c>
      <c r="F7" s="192" t="s">
        <v>482</v>
      </c>
      <c r="G7" s="192" t="s">
        <v>483</v>
      </c>
      <c r="H7" s="192" t="s">
        <v>484</v>
      </c>
      <c r="I7" s="192" t="s">
        <v>485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05210-032F-4439-9BC4-BE9D09D0A710}">
  <sheetPr>
    <pageSetUpPr fitToPage="1"/>
  </sheetPr>
  <dimension ref="A1:L138"/>
  <sheetViews>
    <sheetView showGridLines="0" zoomScaleNormal="100" workbookViewId="0"/>
  </sheetViews>
  <sheetFormatPr defaultRowHeight="15" x14ac:dyDescent="0.25"/>
  <cols>
    <col min="1" max="1" width="14.28515625" style="142" customWidth="1"/>
    <col min="2" max="2" width="93" style="144" customWidth="1"/>
    <col min="3" max="3" width="15.28515625" style="144" customWidth="1"/>
    <col min="4" max="4" width="16.5703125" style="143" customWidth="1"/>
    <col min="5" max="12" width="10.28515625" style="142" customWidth="1"/>
    <col min="13" max="16384" width="9.140625" style="142"/>
  </cols>
  <sheetData>
    <row r="1" spans="1:11" x14ac:dyDescent="0.25">
      <c r="A1" s="172" t="s">
        <v>21</v>
      </c>
      <c r="B1" s="174"/>
      <c r="C1" s="171"/>
      <c r="D1" s="170"/>
    </row>
    <row r="2" spans="1:11" x14ac:dyDescent="0.25">
      <c r="A2" s="172" t="s">
        <v>22</v>
      </c>
      <c r="B2" s="174"/>
      <c r="C2" s="171"/>
      <c r="D2" s="170"/>
    </row>
    <row r="3" spans="1:11" x14ac:dyDescent="0.25">
      <c r="A3" s="172" t="s">
        <v>23</v>
      </c>
      <c r="B3" s="173"/>
      <c r="C3" s="171"/>
      <c r="D3" s="170"/>
    </row>
    <row r="4" spans="1:11" x14ac:dyDescent="0.25">
      <c r="A4" s="172"/>
      <c r="B4" s="171"/>
      <c r="C4" s="171"/>
      <c r="D4" s="170"/>
    </row>
    <row r="5" spans="1:11" x14ac:dyDescent="0.25">
      <c r="A5" s="172" t="s">
        <v>24</v>
      </c>
      <c r="B5" s="171" t="s">
        <v>25</v>
      </c>
      <c r="C5" s="171"/>
      <c r="D5" s="170"/>
    </row>
    <row r="7" spans="1:11" ht="30" customHeight="1" x14ac:dyDescent="0.25">
      <c r="B7" s="219" t="s">
        <v>26</v>
      </c>
      <c r="C7" s="219"/>
      <c r="D7" s="219"/>
    </row>
    <row r="8" spans="1:11" x14ac:dyDescent="0.25">
      <c r="B8" s="163" t="s">
        <v>27</v>
      </c>
      <c r="C8" s="163"/>
      <c r="D8" s="169" t="s">
        <v>28</v>
      </c>
    </row>
    <row r="9" spans="1:11" s="168" customFormat="1" ht="60" customHeight="1" x14ac:dyDescent="0.25">
      <c r="B9" s="216" t="s">
        <v>29</v>
      </c>
      <c r="C9" s="216"/>
      <c r="D9" s="216"/>
      <c r="E9" s="161" t="s">
        <v>30</v>
      </c>
      <c r="F9" s="161" t="s">
        <v>31</v>
      </c>
      <c r="G9" s="161" t="s">
        <v>32</v>
      </c>
      <c r="H9" s="161" t="s">
        <v>33</v>
      </c>
      <c r="I9" s="161" t="s">
        <v>34</v>
      </c>
      <c r="J9" s="161" t="s">
        <v>34</v>
      </c>
      <c r="K9" s="161" t="s">
        <v>34</v>
      </c>
    </row>
    <row r="10" spans="1:11" ht="30" customHeight="1" x14ac:dyDescent="0.25">
      <c r="B10" s="217" t="s">
        <v>35</v>
      </c>
      <c r="C10" s="218"/>
      <c r="D10" s="176">
        <f ca="1">RANDBETWEEN(1,3)</f>
        <v>3</v>
      </c>
      <c r="E10" s="167"/>
      <c r="F10" s="167"/>
      <c r="G10" s="167"/>
      <c r="H10" s="167"/>
      <c r="I10" s="167"/>
      <c r="J10" s="167"/>
      <c r="K10" s="167"/>
    </row>
    <row r="11" spans="1:11" ht="30" customHeight="1" x14ac:dyDescent="0.25">
      <c r="B11" s="217" t="s">
        <v>36</v>
      </c>
      <c r="C11" s="218"/>
      <c r="D11" s="176">
        <f t="shared" ref="D11:D20" ca="1" si="0">RANDBETWEEN(1,3)</f>
        <v>1</v>
      </c>
      <c r="E11" s="167"/>
      <c r="F11" s="167"/>
      <c r="G11" s="167"/>
      <c r="H11" s="167"/>
      <c r="I11" s="167"/>
      <c r="J11" s="167"/>
      <c r="K11" s="167"/>
    </row>
    <row r="12" spans="1:11" ht="30" customHeight="1" x14ac:dyDescent="0.25">
      <c r="B12" s="217" t="s">
        <v>37</v>
      </c>
      <c r="C12" s="218"/>
      <c r="D12" s="176">
        <f t="shared" ca="1" si="0"/>
        <v>2</v>
      </c>
      <c r="E12" s="167"/>
      <c r="F12" s="167"/>
      <c r="G12" s="167"/>
      <c r="H12" s="167"/>
      <c r="I12" s="167"/>
      <c r="J12" s="167"/>
      <c r="K12" s="167"/>
    </row>
    <row r="13" spans="1:11" ht="30" customHeight="1" x14ac:dyDescent="0.25">
      <c r="B13" s="217" t="s">
        <v>38</v>
      </c>
      <c r="C13" s="218"/>
      <c r="D13" s="176">
        <f t="shared" ca="1" si="0"/>
        <v>1</v>
      </c>
      <c r="E13" s="167"/>
      <c r="F13" s="167"/>
      <c r="G13" s="167"/>
      <c r="H13" s="167"/>
      <c r="I13" s="167"/>
      <c r="J13" s="167"/>
      <c r="K13" s="167"/>
    </row>
    <row r="14" spans="1:11" ht="30" customHeight="1" x14ac:dyDescent="0.25">
      <c r="B14" s="217" t="s">
        <v>39</v>
      </c>
      <c r="C14" s="218"/>
      <c r="D14" s="176">
        <f t="shared" ca="1" si="0"/>
        <v>2</v>
      </c>
      <c r="E14" s="167"/>
      <c r="F14" s="167"/>
      <c r="G14" s="167"/>
      <c r="H14" s="167"/>
      <c r="I14" s="167"/>
      <c r="J14" s="167"/>
      <c r="K14" s="167"/>
    </row>
    <row r="15" spans="1:11" ht="30" customHeight="1" x14ac:dyDescent="0.25">
      <c r="B15" s="217" t="s">
        <v>40</v>
      </c>
      <c r="C15" s="218"/>
      <c r="D15" s="176">
        <f t="shared" ca="1" si="0"/>
        <v>1</v>
      </c>
      <c r="E15" s="167"/>
      <c r="F15" s="167"/>
      <c r="G15" s="167"/>
      <c r="H15" s="167"/>
      <c r="I15" s="167"/>
      <c r="J15" s="167"/>
      <c r="K15" s="167"/>
    </row>
    <row r="16" spans="1:11" ht="30" customHeight="1" x14ac:dyDescent="0.25">
      <c r="B16" s="217" t="s">
        <v>41</v>
      </c>
      <c r="C16" s="218"/>
      <c r="D16" s="176">
        <f t="shared" ca="1" si="0"/>
        <v>1</v>
      </c>
      <c r="E16" s="167"/>
      <c r="F16" s="167"/>
      <c r="G16" s="167"/>
      <c r="H16" s="167"/>
      <c r="I16" s="167"/>
      <c r="J16" s="167"/>
      <c r="K16" s="167"/>
    </row>
    <row r="17" spans="2:11" ht="30" customHeight="1" x14ac:dyDescent="0.25">
      <c r="B17" s="217" t="s">
        <v>42</v>
      </c>
      <c r="C17" s="218"/>
      <c r="D17" s="176">
        <f t="shared" ca="1" si="0"/>
        <v>1</v>
      </c>
      <c r="E17" s="167"/>
      <c r="F17" s="167"/>
      <c r="G17" s="167"/>
      <c r="H17" s="167"/>
      <c r="I17" s="167"/>
      <c r="J17" s="167"/>
      <c r="K17" s="167"/>
    </row>
    <row r="18" spans="2:11" ht="30" customHeight="1" x14ac:dyDescent="0.25">
      <c r="B18" s="217" t="s">
        <v>43</v>
      </c>
      <c r="C18" s="218"/>
      <c r="D18" s="176">
        <f t="shared" ca="1" si="0"/>
        <v>3</v>
      </c>
      <c r="E18" s="167"/>
      <c r="F18" s="167"/>
      <c r="G18" s="167"/>
      <c r="H18" s="167"/>
      <c r="I18" s="167"/>
      <c r="J18" s="167"/>
      <c r="K18" s="167"/>
    </row>
    <row r="19" spans="2:11" ht="30" customHeight="1" x14ac:dyDescent="0.25">
      <c r="B19" s="217" t="s">
        <v>44</v>
      </c>
      <c r="C19" s="218"/>
      <c r="D19" s="176">
        <f t="shared" ca="1" si="0"/>
        <v>2</v>
      </c>
      <c r="E19" s="167"/>
      <c r="F19" s="167"/>
      <c r="G19" s="167"/>
      <c r="H19" s="167"/>
      <c r="I19" s="167"/>
      <c r="J19" s="167"/>
      <c r="K19" s="167"/>
    </row>
    <row r="20" spans="2:11" ht="30" customHeight="1" x14ac:dyDescent="0.25">
      <c r="B20" s="217" t="s">
        <v>45</v>
      </c>
      <c r="C20" s="218"/>
      <c r="D20" s="176">
        <f t="shared" ca="1" si="0"/>
        <v>1</v>
      </c>
      <c r="E20" s="167"/>
      <c r="F20" s="167"/>
      <c r="G20" s="167"/>
      <c r="H20" s="167"/>
      <c r="I20" s="167"/>
      <c r="J20" s="167"/>
      <c r="K20" s="167"/>
    </row>
    <row r="21" spans="2:11" x14ac:dyDescent="0.25">
      <c r="C21" s="166" t="s">
        <v>46</v>
      </c>
      <c r="D21" s="177">
        <f t="shared" ref="D21:K21" ca="1" si="1">SUM(D10:D20)</f>
        <v>18</v>
      </c>
      <c r="E21" s="165">
        <f t="shared" si="1"/>
        <v>0</v>
      </c>
      <c r="F21" s="165">
        <f t="shared" si="1"/>
        <v>0</v>
      </c>
      <c r="G21" s="165">
        <f t="shared" si="1"/>
        <v>0</v>
      </c>
      <c r="H21" s="165">
        <f t="shared" si="1"/>
        <v>0</v>
      </c>
      <c r="I21" s="165">
        <f t="shared" si="1"/>
        <v>0</v>
      </c>
      <c r="J21" s="165">
        <f t="shared" si="1"/>
        <v>0</v>
      </c>
      <c r="K21" s="165">
        <f t="shared" si="1"/>
        <v>0</v>
      </c>
    </row>
    <row r="22" spans="2:11" x14ac:dyDescent="0.25">
      <c r="C22" s="155" t="s">
        <v>47</v>
      </c>
      <c r="D22" s="143">
        <f>COUNTA($B$10:$B$20)*3</f>
        <v>33</v>
      </c>
      <c r="E22" s="143">
        <f t="shared" ref="E22:K22" si="2">COUNTA($B$10:$B$20)*3</f>
        <v>33</v>
      </c>
      <c r="F22" s="143">
        <f t="shared" si="2"/>
        <v>33</v>
      </c>
      <c r="G22" s="143">
        <f t="shared" si="2"/>
        <v>33</v>
      </c>
      <c r="H22" s="143">
        <f t="shared" si="2"/>
        <v>33</v>
      </c>
      <c r="I22" s="143">
        <f t="shared" si="2"/>
        <v>33</v>
      </c>
      <c r="J22" s="143">
        <f t="shared" si="2"/>
        <v>33</v>
      </c>
      <c r="K22" s="143">
        <f t="shared" si="2"/>
        <v>33</v>
      </c>
    </row>
    <row r="24" spans="2:11" ht="30" customHeight="1" x14ac:dyDescent="0.25">
      <c r="B24" s="219" t="s">
        <v>26</v>
      </c>
      <c r="C24" s="219"/>
      <c r="D24" s="219"/>
    </row>
    <row r="25" spans="2:11" x14ac:dyDescent="0.25">
      <c r="B25" s="163" t="s">
        <v>48</v>
      </c>
      <c r="C25" s="163"/>
      <c r="D25" s="169" t="s">
        <v>28</v>
      </c>
    </row>
    <row r="26" spans="2:11" s="168" customFormat="1" ht="60" customHeight="1" x14ac:dyDescent="0.25">
      <c r="B26" s="216" t="s">
        <v>49</v>
      </c>
      <c r="C26" s="216"/>
      <c r="D26" s="216"/>
      <c r="E26" s="161" t="str">
        <f t="shared" ref="E26:K26" si="3">E9</f>
        <v>CEO</v>
      </c>
      <c r="F26" s="161" t="str">
        <f t="shared" si="3"/>
        <v>CFO</v>
      </c>
      <c r="G26" s="161" t="str">
        <f t="shared" si="3"/>
        <v>COO</v>
      </c>
      <c r="H26" s="161" t="str">
        <f t="shared" si="3"/>
        <v>CCO</v>
      </c>
      <c r="I26" s="161" t="str">
        <f t="shared" si="3"/>
        <v>Other</v>
      </c>
      <c r="J26" s="161" t="str">
        <f t="shared" si="3"/>
        <v>Other</v>
      </c>
      <c r="K26" s="161" t="str">
        <f t="shared" si="3"/>
        <v>Other</v>
      </c>
    </row>
    <row r="27" spans="2:11" s="168" customFormat="1" ht="30" customHeight="1" x14ac:dyDescent="0.2">
      <c r="B27" s="217" t="s">
        <v>50</v>
      </c>
      <c r="C27" s="218"/>
      <c r="D27" s="176">
        <f t="shared" ref="D27:D33" ca="1" si="4">RANDBETWEEN(1,3)</f>
        <v>2</v>
      </c>
      <c r="E27" s="167"/>
      <c r="F27" s="167"/>
      <c r="G27" s="167"/>
      <c r="H27" s="167"/>
      <c r="I27" s="167"/>
      <c r="J27" s="167"/>
      <c r="K27" s="167"/>
    </row>
    <row r="28" spans="2:11" s="168" customFormat="1" ht="30" customHeight="1" x14ac:dyDescent="0.2">
      <c r="B28" s="217" t="s">
        <v>51</v>
      </c>
      <c r="C28" s="218"/>
      <c r="D28" s="176">
        <f t="shared" ca="1" si="4"/>
        <v>3</v>
      </c>
      <c r="E28" s="167"/>
      <c r="F28" s="167"/>
      <c r="G28" s="167"/>
      <c r="H28" s="167"/>
      <c r="I28" s="167"/>
      <c r="J28" s="167"/>
      <c r="K28" s="167"/>
    </row>
    <row r="29" spans="2:11" s="168" customFormat="1" ht="30" customHeight="1" x14ac:dyDescent="0.2">
      <c r="B29" s="217" t="s">
        <v>52</v>
      </c>
      <c r="C29" s="218"/>
      <c r="D29" s="176">
        <f t="shared" ca="1" si="4"/>
        <v>3</v>
      </c>
      <c r="E29" s="167"/>
      <c r="F29" s="167"/>
      <c r="G29" s="167"/>
      <c r="H29" s="167"/>
      <c r="I29" s="167"/>
      <c r="J29" s="167"/>
      <c r="K29" s="167"/>
    </row>
    <row r="30" spans="2:11" s="168" customFormat="1" ht="30" customHeight="1" x14ac:dyDescent="0.2">
      <c r="B30" s="217" t="s">
        <v>53</v>
      </c>
      <c r="C30" s="218"/>
      <c r="D30" s="176">
        <f t="shared" ca="1" si="4"/>
        <v>2</v>
      </c>
      <c r="E30" s="167"/>
      <c r="F30" s="167"/>
      <c r="G30" s="167"/>
      <c r="H30" s="167"/>
      <c r="I30" s="167"/>
      <c r="J30" s="167"/>
      <c r="K30" s="167"/>
    </row>
    <row r="31" spans="2:11" s="168" customFormat="1" ht="30" customHeight="1" x14ac:dyDescent="0.2">
      <c r="B31" s="217" t="s">
        <v>54</v>
      </c>
      <c r="C31" s="218"/>
      <c r="D31" s="176">
        <f t="shared" ca="1" si="4"/>
        <v>2</v>
      </c>
      <c r="E31" s="167"/>
      <c r="F31" s="167"/>
      <c r="G31" s="167"/>
      <c r="H31" s="167"/>
      <c r="I31" s="167"/>
      <c r="J31" s="167"/>
      <c r="K31" s="167"/>
    </row>
    <row r="32" spans="2:11" s="168" customFormat="1" ht="30" customHeight="1" x14ac:dyDescent="0.2">
      <c r="B32" s="217" t="s">
        <v>55</v>
      </c>
      <c r="C32" s="218"/>
      <c r="D32" s="176">
        <f t="shared" ca="1" si="4"/>
        <v>2</v>
      </c>
      <c r="E32" s="167"/>
      <c r="F32" s="167"/>
      <c r="G32" s="167"/>
      <c r="H32" s="167"/>
      <c r="I32" s="167"/>
      <c r="J32" s="167"/>
      <c r="K32" s="167"/>
    </row>
    <row r="33" spans="2:11" s="168" customFormat="1" ht="30" customHeight="1" x14ac:dyDescent="0.2">
      <c r="B33" s="217" t="s">
        <v>56</v>
      </c>
      <c r="C33" s="218"/>
      <c r="D33" s="176">
        <f t="shared" ca="1" si="4"/>
        <v>3</v>
      </c>
      <c r="E33" s="167"/>
      <c r="F33" s="167"/>
      <c r="G33" s="167"/>
      <c r="H33" s="167"/>
      <c r="I33" s="167"/>
      <c r="J33" s="167"/>
      <c r="K33" s="167"/>
    </row>
    <row r="34" spans="2:11" x14ac:dyDescent="0.25">
      <c r="C34" s="166" t="s">
        <v>46</v>
      </c>
      <c r="D34" s="177">
        <f t="shared" ref="D34:K34" ca="1" si="5">SUM(D27:D33)</f>
        <v>17</v>
      </c>
      <c r="E34" s="165">
        <f t="shared" si="5"/>
        <v>0</v>
      </c>
      <c r="F34" s="165">
        <f t="shared" si="5"/>
        <v>0</v>
      </c>
      <c r="G34" s="165">
        <f t="shared" si="5"/>
        <v>0</v>
      </c>
      <c r="H34" s="165">
        <f t="shared" si="5"/>
        <v>0</v>
      </c>
      <c r="I34" s="165">
        <f t="shared" si="5"/>
        <v>0</v>
      </c>
      <c r="J34" s="165">
        <f t="shared" si="5"/>
        <v>0</v>
      </c>
      <c r="K34" s="165">
        <f t="shared" si="5"/>
        <v>0</v>
      </c>
    </row>
    <row r="35" spans="2:11" x14ac:dyDescent="0.25">
      <c r="C35" s="155" t="s">
        <v>47</v>
      </c>
      <c r="D35" s="143">
        <f>COUNTA($B$27:$C$33)*3</f>
        <v>21</v>
      </c>
      <c r="E35" s="143">
        <f t="shared" ref="E35:K35" si="6">COUNTA($B$27:$C$33)*3</f>
        <v>21</v>
      </c>
      <c r="F35" s="143">
        <f t="shared" si="6"/>
        <v>21</v>
      </c>
      <c r="G35" s="143">
        <f t="shared" si="6"/>
        <v>21</v>
      </c>
      <c r="H35" s="143">
        <f t="shared" si="6"/>
        <v>21</v>
      </c>
      <c r="I35" s="143">
        <f t="shared" si="6"/>
        <v>21</v>
      </c>
      <c r="J35" s="143">
        <f t="shared" si="6"/>
        <v>21</v>
      </c>
      <c r="K35" s="143">
        <f t="shared" si="6"/>
        <v>21</v>
      </c>
    </row>
    <row r="37" spans="2:11" ht="30" customHeight="1" x14ac:dyDescent="0.25">
      <c r="B37" s="219" t="s">
        <v>26</v>
      </c>
      <c r="C37" s="219"/>
      <c r="D37" s="219"/>
    </row>
    <row r="38" spans="2:11" x14ac:dyDescent="0.25">
      <c r="B38" s="163" t="s">
        <v>57</v>
      </c>
      <c r="C38" s="163"/>
      <c r="D38" s="169" t="s">
        <v>28</v>
      </c>
    </row>
    <row r="39" spans="2:11" s="168" customFormat="1" ht="60" customHeight="1" x14ac:dyDescent="0.25">
      <c r="B39" s="216" t="s">
        <v>58</v>
      </c>
      <c r="C39" s="216"/>
      <c r="D39" s="216"/>
      <c r="E39" s="161" t="str">
        <f t="shared" ref="E39:K39" si="7">E9</f>
        <v>CEO</v>
      </c>
      <c r="F39" s="161" t="str">
        <f t="shared" si="7"/>
        <v>CFO</v>
      </c>
      <c r="G39" s="161" t="str">
        <f t="shared" si="7"/>
        <v>COO</v>
      </c>
      <c r="H39" s="161" t="str">
        <f t="shared" si="7"/>
        <v>CCO</v>
      </c>
      <c r="I39" s="161" t="str">
        <f t="shared" si="7"/>
        <v>Other</v>
      </c>
      <c r="J39" s="161" t="str">
        <f t="shared" si="7"/>
        <v>Other</v>
      </c>
      <c r="K39" s="161" t="str">
        <f t="shared" si="7"/>
        <v>Other</v>
      </c>
    </row>
    <row r="40" spans="2:11" s="168" customFormat="1" ht="30" customHeight="1" x14ac:dyDescent="0.2">
      <c r="B40" s="217" t="s">
        <v>59</v>
      </c>
      <c r="C40" s="218"/>
      <c r="D40" s="176">
        <f t="shared" ref="D40:D54" ca="1" si="8">RANDBETWEEN(1,3)</f>
        <v>1</v>
      </c>
      <c r="E40" s="167"/>
      <c r="F40" s="167"/>
      <c r="G40" s="167"/>
      <c r="H40" s="167"/>
      <c r="I40" s="167"/>
      <c r="J40" s="167"/>
      <c r="K40" s="167"/>
    </row>
    <row r="41" spans="2:11" s="168" customFormat="1" ht="30" customHeight="1" x14ac:dyDescent="0.2">
      <c r="B41" s="217" t="s">
        <v>60</v>
      </c>
      <c r="C41" s="218"/>
      <c r="D41" s="176">
        <f t="shared" ca="1" si="8"/>
        <v>1</v>
      </c>
      <c r="E41" s="167"/>
      <c r="F41" s="167"/>
      <c r="G41" s="167"/>
      <c r="H41" s="167"/>
      <c r="I41" s="167"/>
      <c r="J41" s="167"/>
      <c r="K41" s="167"/>
    </row>
    <row r="42" spans="2:11" s="168" customFormat="1" ht="30" customHeight="1" x14ac:dyDescent="0.2">
      <c r="B42" s="217" t="s">
        <v>61</v>
      </c>
      <c r="C42" s="218"/>
      <c r="D42" s="176">
        <f t="shared" ca="1" si="8"/>
        <v>1</v>
      </c>
      <c r="E42" s="167"/>
      <c r="F42" s="167"/>
      <c r="G42" s="167"/>
      <c r="H42" s="167"/>
      <c r="I42" s="167"/>
      <c r="J42" s="167"/>
      <c r="K42" s="167"/>
    </row>
    <row r="43" spans="2:11" s="168" customFormat="1" ht="30" customHeight="1" x14ac:dyDescent="0.2">
      <c r="B43" s="217" t="s">
        <v>62</v>
      </c>
      <c r="C43" s="218"/>
      <c r="D43" s="176">
        <f t="shared" ca="1" si="8"/>
        <v>2</v>
      </c>
      <c r="E43" s="167"/>
      <c r="F43" s="167"/>
      <c r="G43" s="167"/>
      <c r="H43" s="167"/>
      <c r="I43" s="167"/>
      <c r="J43" s="167"/>
      <c r="K43" s="167"/>
    </row>
    <row r="44" spans="2:11" s="168" customFormat="1" ht="30" customHeight="1" x14ac:dyDescent="0.2">
      <c r="B44" s="217" t="s">
        <v>63</v>
      </c>
      <c r="C44" s="218"/>
      <c r="D44" s="176">
        <f t="shared" ca="1" si="8"/>
        <v>1</v>
      </c>
      <c r="E44" s="167"/>
      <c r="F44" s="167"/>
      <c r="G44" s="167"/>
      <c r="H44" s="167"/>
      <c r="I44" s="167"/>
      <c r="J44" s="167"/>
      <c r="K44" s="167"/>
    </row>
    <row r="45" spans="2:11" s="168" customFormat="1" ht="30" customHeight="1" x14ac:dyDescent="0.2">
      <c r="B45" s="217" t="s">
        <v>64</v>
      </c>
      <c r="C45" s="218"/>
      <c r="D45" s="176">
        <f t="shared" ca="1" si="8"/>
        <v>1</v>
      </c>
      <c r="E45" s="167"/>
      <c r="F45" s="167"/>
      <c r="G45" s="167"/>
      <c r="H45" s="167"/>
      <c r="I45" s="167"/>
      <c r="J45" s="167"/>
      <c r="K45" s="167"/>
    </row>
    <row r="46" spans="2:11" s="168" customFormat="1" ht="30" customHeight="1" x14ac:dyDescent="0.2">
      <c r="B46" s="217" t="s">
        <v>65</v>
      </c>
      <c r="C46" s="218"/>
      <c r="D46" s="176">
        <f t="shared" ca="1" si="8"/>
        <v>3</v>
      </c>
      <c r="E46" s="167"/>
      <c r="F46" s="167"/>
      <c r="G46" s="167"/>
      <c r="H46" s="167"/>
      <c r="I46" s="167"/>
      <c r="J46" s="167"/>
      <c r="K46" s="167"/>
    </row>
    <row r="47" spans="2:11" s="168" customFormat="1" ht="30" customHeight="1" x14ac:dyDescent="0.2">
      <c r="B47" s="217" t="s">
        <v>66</v>
      </c>
      <c r="C47" s="218"/>
      <c r="D47" s="176">
        <f t="shared" ca="1" si="8"/>
        <v>2</v>
      </c>
      <c r="E47" s="167"/>
      <c r="F47" s="167"/>
      <c r="G47" s="167"/>
      <c r="H47" s="167"/>
      <c r="I47" s="167"/>
      <c r="J47" s="167"/>
      <c r="K47" s="167"/>
    </row>
    <row r="48" spans="2:11" s="168" customFormat="1" ht="30" customHeight="1" x14ac:dyDescent="0.2">
      <c r="B48" s="217" t="s">
        <v>67</v>
      </c>
      <c r="C48" s="218"/>
      <c r="D48" s="176">
        <f t="shared" ca="1" si="8"/>
        <v>2</v>
      </c>
      <c r="E48" s="167"/>
      <c r="F48" s="167"/>
      <c r="G48" s="167"/>
      <c r="H48" s="167"/>
      <c r="I48" s="167"/>
      <c r="J48" s="167"/>
      <c r="K48" s="167"/>
    </row>
    <row r="49" spans="2:11" s="168" customFormat="1" ht="30" customHeight="1" x14ac:dyDescent="0.2">
      <c r="B49" s="217" t="s">
        <v>68</v>
      </c>
      <c r="C49" s="218"/>
      <c r="D49" s="176">
        <f t="shared" ca="1" si="8"/>
        <v>1</v>
      </c>
      <c r="E49" s="167"/>
      <c r="F49" s="167"/>
      <c r="G49" s="167"/>
      <c r="H49" s="167"/>
      <c r="I49" s="167"/>
      <c r="J49" s="167"/>
      <c r="K49" s="167"/>
    </row>
    <row r="50" spans="2:11" s="168" customFormat="1" ht="30" customHeight="1" x14ac:dyDescent="0.2">
      <c r="B50" s="217" t="s">
        <v>69</v>
      </c>
      <c r="C50" s="218"/>
      <c r="D50" s="176">
        <f t="shared" ca="1" si="8"/>
        <v>2</v>
      </c>
      <c r="E50" s="167"/>
      <c r="F50" s="167"/>
      <c r="G50" s="167"/>
      <c r="H50" s="167"/>
      <c r="I50" s="167"/>
      <c r="J50" s="167"/>
      <c r="K50" s="167"/>
    </row>
    <row r="51" spans="2:11" s="168" customFormat="1" ht="30" customHeight="1" x14ac:dyDescent="0.2">
      <c r="B51" s="217" t="s">
        <v>70</v>
      </c>
      <c r="C51" s="218"/>
      <c r="D51" s="176">
        <f t="shared" ca="1" si="8"/>
        <v>3</v>
      </c>
      <c r="E51" s="167"/>
      <c r="F51" s="167"/>
      <c r="G51" s="167"/>
      <c r="H51" s="167"/>
      <c r="I51" s="167"/>
      <c r="J51" s="167"/>
      <c r="K51" s="167"/>
    </row>
    <row r="52" spans="2:11" s="168" customFormat="1" ht="30" customHeight="1" x14ac:dyDescent="0.2">
      <c r="B52" s="217" t="s">
        <v>71</v>
      </c>
      <c r="C52" s="218"/>
      <c r="D52" s="176">
        <f t="shared" ca="1" si="8"/>
        <v>3</v>
      </c>
      <c r="E52" s="167"/>
      <c r="F52" s="167"/>
      <c r="G52" s="167"/>
      <c r="H52" s="167"/>
      <c r="I52" s="167"/>
      <c r="J52" s="167"/>
      <c r="K52" s="167"/>
    </row>
    <row r="53" spans="2:11" s="168" customFormat="1" ht="30" customHeight="1" x14ac:dyDescent="0.2">
      <c r="B53" s="217" t="s">
        <v>72</v>
      </c>
      <c r="C53" s="218"/>
      <c r="D53" s="176">
        <f t="shared" ca="1" si="8"/>
        <v>1</v>
      </c>
      <c r="E53" s="167"/>
      <c r="F53" s="167"/>
      <c r="G53" s="167"/>
      <c r="H53" s="167"/>
      <c r="I53" s="167"/>
      <c r="J53" s="167"/>
      <c r="K53" s="167"/>
    </row>
    <row r="54" spans="2:11" s="168" customFormat="1" ht="30" customHeight="1" x14ac:dyDescent="0.2">
      <c r="B54" s="217" t="s">
        <v>73</v>
      </c>
      <c r="C54" s="218"/>
      <c r="D54" s="176">
        <f t="shared" ca="1" si="8"/>
        <v>1</v>
      </c>
      <c r="E54" s="167"/>
      <c r="F54" s="167"/>
      <c r="G54" s="167"/>
      <c r="H54" s="167"/>
      <c r="I54" s="167"/>
      <c r="J54" s="167"/>
      <c r="K54" s="167"/>
    </row>
    <row r="55" spans="2:11" x14ac:dyDescent="0.25">
      <c r="C55" s="166" t="s">
        <v>46</v>
      </c>
      <c r="D55" s="177">
        <f t="shared" ref="D55:K55" ca="1" si="9">SUM(D40:D54)</f>
        <v>25</v>
      </c>
      <c r="E55" s="165">
        <f t="shared" si="9"/>
        <v>0</v>
      </c>
      <c r="F55" s="165">
        <f t="shared" si="9"/>
        <v>0</v>
      </c>
      <c r="G55" s="165">
        <f t="shared" si="9"/>
        <v>0</v>
      </c>
      <c r="H55" s="165">
        <f t="shared" si="9"/>
        <v>0</v>
      </c>
      <c r="I55" s="165">
        <f t="shared" si="9"/>
        <v>0</v>
      </c>
      <c r="J55" s="165">
        <f t="shared" si="9"/>
        <v>0</v>
      </c>
      <c r="K55" s="165">
        <f t="shared" si="9"/>
        <v>0</v>
      </c>
    </row>
    <row r="56" spans="2:11" x14ac:dyDescent="0.25">
      <c r="C56" s="155" t="s">
        <v>47</v>
      </c>
      <c r="D56" s="143">
        <f>COUNTA($B$40:$C$54)*3</f>
        <v>45</v>
      </c>
      <c r="E56" s="143">
        <f t="shared" ref="E56:K56" si="10">COUNTA($B$40:$C$54)*3</f>
        <v>45</v>
      </c>
      <c r="F56" s="143">
        <f t="shared" si="10"/>
        <v>45</v>
      </c>
      <c r="G56" s="143">
        <f t="shared" si="10"/>
        <v>45</v>
      </c>
      <c r="H56" s="143">
        <f t="shared" si="10"/>
        <v>45</v>
      </c>
      <c r="I56" s="143">
        <f t="shared" si="10"/>
        <v>45</v>
      </c>
      <c r="J56" s="143">
        <f t="shared" si="10"/>
        <v>45</v>
      </c>
      <c r="K56" s="143">
        <f t="shared" si="10"/>
        <v>45</v>
      </c>
    </row>
    <row r="58" spans="2:11" ht="30" customHeight="1" x14ac:dyDescent="0.25">
      <c r="B58" s="219" t="s">
        <v>26</v>
      </c>
      <c r="C58" s="219"/>
      <c r="D58" s="219"/>
    </row>
    <row r="59" spans="2:11" x14ac:dyDescent="0.25">
      <c r="B59" s="163" t="s">
        <v>74</v>
      </c>
      <c r="C59" s="163"/>
      <c r="D59" s="169" t="s">
        <v>28</v>
      </c>
    </row>
    <row r="60" spans="2:11" s="168" customFormat="1" ht="60" customHeight="1" x14ac:dyDescent="0.25">
      <c r="B60" s="216" t="s">
        <v>75</v>
      </c>
      <c r="C60" s="216"/>
      <c r="D60" s="216"/>
      <c r="E60" s="161" t="str">
        <f t="shared" ref="E60:K60" si="11">E9</f>
        <v>CEO</v>
      </c>
      <c r="F60" s="161" t="str">
        <f t="shared" si="11"/>
        <v>CFO</v>
      </c>
      <c r="G60" s="161" t="str">
        <f t="shared" si="11"/>
        <v>COO</v>
      </c>
      <c r="H60" s="161" t="str">
        <f t="shared" si="11"/>
        <v>CCO</v>
      </c>
      <c r="I60" s="161" t="str">
        <f t="shared" si="11"/>
        <v>Other</v>
      </c>
      <c r="J60" s="161" t="str">
        <f t="shared" si="11"/>
        <v>Other</v>
      </c>
      <c r="K60" s="161" t="str">
        <f t="shared" si="11"/>
        <v>Other</v>
      </c>
    </row>
    <row r="61" spans="2:11" ht="30" customHeight="1" x14ac:dyDescent="0.25">
      <c r="B61" s="217" t="s">
        <v>76</v>
      </c>
      <c r="C61" s="218"/>
      <c r="D61" s="176">
        <f t="shared" ref="D61:D69" ca="1" si="12">RANDBETWEEN(1,3)</f>
        <v>3</v>
      </c>
      <c r="E61" s="167"/>
      <c r="F61" s="167"/>
      <c r="G61" s="167"/>
      <c r="H61" s="167"/>
      <c r="I61" s="167"/>
      <c r="J61" s="167"/>
      <c r="K61" s="167"/>
    </row>
    <row r="62" spans="2:11" ht="30" customHeight="1" x14ac:dyDescent="0.25">
      <c r="B62" s="217" t="s">
        <v>77</v>
      </c>
      <c r="C62" s="218"/>
      <c r="D62" s="176">
        <f t="shared" ca="1" si="12"/>
        <v>1</v>
      </c>
      <c r="E62" s="167"/>
      <c r="F62" s="167"/>
      <c r="G62" s="167"/>
      <c r="H62" s="167"/>
      <c r="I62" s="167"/>
      <c r="J62" s="167"/>
      <c r="K62" s="167"/>
    </row>
    <row r="63" spans="2:11" ht="30" customHeight="1" x14ac:dyDescent="0.25">
      <c r="B63" s="217" t="s">
        <v>78</v>
      </c>
      <c r="C63" s="218"/>
      <c r="D63" s="176">
        <f t="shared" ca="1" si="12"/>
        <v>2</v>
      </c>
      <c r="E63" s="167"/>
      <c r="F63" s="167"/>
      <c r="G63" s="167"/>
      <c r="H63" s="167"/>
      <c r="I63" s="167"/>
      <c r="J63" s="167"/>
      <c r="K63" s="167"/>
    </row>
    <row r="64" spans="2:11" ht="30" customHeight="1" x14ac:dyDescent="0.25">
      <c r="B64" s="217" t="s">
        <v>79</v>
      </c>
      <c r="C64" s="218"/>
      <c r="D64" s="176">
        <f t="shared" ca="1" si="12"/>
        <v>1</v>
      </c>
      <c r="E64" s="167"/>
      <c r="F64" s="167"/>
      <c r="G64" s="167"/>
      <c r="H64" s="167"/>
      <c r="I64" s="167"/>
      <c r="J64" s="167"/>
      <c r="K64" s="167"/>
    </row>
    <row r="65" spans="2:11" ht="30" customHeight="1" x14ac:dyDescent="0.25">
      <c r="B65" s="217" t="s">
        <v>80</v>
      </c>
      <c r="C65" s="218"/>
      <c r="D65" s="176">
        <f t="shared" ca="1" si="12"/>
        <v>2</v>
      </c>
      <c r="E65" s="167"/>
      <c r="F65" s="167"/>
      <c r="G65" s="167"/>
      <c r="H65" s="167"/>
      <c r="I65" s="167"/>
      <c r="J65" s="167"/>
      <c r="K65" s="167"/>
    </row>
    <row r="66" spans="2:11" ht="30" customHeight="1" x14ac:dyDescent="0.25">
      <c r="B66" s="217" t="s">
        <v>81</v>
      </c>
      <c r="C66" s="218"/>
      <c r="D66" s="176">
        <f t="shared" ca="1" si="12"/>
        <v>1</v>
      </c>
      <c r="E66" s="167"/>
      <c r="F66" s="167"/>
      <c r="G66" s="167"/>
      <c r="H66" s="167"/>
      <c r="I66" s="167"/>
      <c r="J66" s="167"/>
      <c r="K66" s="167"/>
    </row>
    <row r="67" spans="2:11" ht="30" customHeight="1" x14ac:dyDescent="0.25">
      <c r="B67" s="217" t="s">
        <v>82</v>
      </c>
      <c r="C67" s="218"/>
      <c r="D67" s="176">
        <f t="shared" ca="1" si="12"/>
        <v>3</v>
      </c>
      <c r="E67" s="167"/>
      <c r="F67" s="167"/>
      <c r="G67" s="167"/>
      <c r="H67" s="167"/>
      <c r="I67" s="167"/>
      <c r="J67" s="167"/>
      <c r="K67" s="167"/>
    </row>
    <row r="68" spans="2:11" ht="30" customHeight="1" x14ac:dyDescent="0.25">
      <c r="B68" s="217" t="s">
        <v>83</v>
      </c>
      <c r="C68" s="218"/>
      <c r="D68" s="176">
        <f t="shared" ca="1" si="12"/>
        <v>1</v>
      </c>
      <c r="E68" s="167"/>
      <c r="F68" s="167"/>
      <c r="G68" s="167"/>
      <c r="H68" s="167"/>
      <c r="I68" s="167"/>
      <c r="J68" s="167"/>
      <c r="K68" s="167"/>
    </row>
    <row r="69" spans="2:11" ht="30" customHeight="1" x14ac:dyDescent="0.25">
      <c r="B69" s="217" t="s">
        <v>84</v>
      </c>
      <c r="C69" s="218"/>
      <c r="D69" s="176">
        <f t="shared" ca="1" si="12"/>
        <v>3</v>
      </c>
      <c r="E69" s="167"/>
      <c r="F69" s="167"/>
      <c r="G69" s="167"/>
      <c r="H69" s="167"/>
      <c r="I69" s="167"/>
      <c r="J69" s="167"/>
      <c r="K69" s="167"/>
    </row>
    <row r="70" spans="2:11" x14ac:dyDescent="0.25">
      <c r="C70" s="166" t="s">
        <v>46</v>
      </c>
      <c r="D70" s="177">
        <f t="shared" ref="D70:K70" ca="1" si="13">SUM(D61:D69)</f>
        <v>17</v>
      </c>
      <c r="E70" s="165">
        <f t="shared" si="13"/>
        <v>0</v>
      </c>
      <c r="F70" s="165">
        <f t="shared" si="13"/>
        <v>0</v>
      </c>
      <c r="G70" s="165">
        <f t="shared" si="13"/>
        <v>0</v>
      </c>
      <c r="H70" s="165">
        <f t="shared" si="13"/>
        <v>0</v>
      </c>
      <c r="I70" s="165">
        <f t="shared" si="13"/>
        <v>0</v>
      </c>
      <c r="J70" s="165">
        <f t="shared" si="13"/>
        <v>0</v>
      </c>
      <c r="K70" s="165">
        <f t="shared" si="13"/>
        <v>0</v>
      </c>
    </row>
    <row r="71" spans="2:11" x14ac:dyDescent="0.25">
      <c r="C71" s="155" t="s">
        <v>47</v>
      </c>
      <c r="D71" s="143">
        <f>COUNTA($B$61:$C$69)*3</f>
        <v>27</v>
      </c>
      <c r="E71" s="143">
        <f t="shared" ref="E71:K71" si="14">COUNTA($B$61:$C$69)*3</f>
        <v>27</v>
      </c>
      <c r="F71" s="143">
        <f t="shared" si="14"/>
        <v>27</v>
      </c>
      <c r="G71" s="143">
        <f t="shared" si="14"/>
        <v>27</v>
      </c>
      <c r="H71" s="143">
        <f t="shared" si="14"/>
        <v>27</v>
      </c>
      <c r="I71" s="143">
        <f t="shared" si="14"/>
        <v>27</v>
      </c>
      <c r="J71" s="143">
        <f t="shared" si="14"/>
        <v>27</v>
      </c>
      <c r="K71" s="143">
        <f t="shared" si="14"/>
        <v>27</v>
      </c>
    </row>
    <row r="73" spans="2:11" ht="30" customHeight="1" x14ac:dyDescent="0.25">
      <c r="B73" s="219" t="s">
        <v>26</v>
      </c>
      <c r="C73" s="219"/>
      <c r="D73" s="219"/>
    </row>
    <row r="74" spans="2:11" x14ac:dyDescent="0.25">
      <c r="B74" s="163" t="s">
        <v>85</v>
      </c>
      <c r="C74" s="163"/>
      <c r="D74" s="169" t="s">
        <v>28</v>
      </c>
    </row>
    <row r="75" spans="2:11" s="168" customFormat="1" ht="60" customHeight="1" x14ac:dyDescent="0.25">
      <c r="B75" s="216" t="s">
        <v>86</v>
      </c>
      <c r="C75" s="216"/>
      <c r="D75" s="216"/>
      <c r="E75" s="161" t="str">
        <f t="shared" ref="E75:K75" si="15">E9</f>
        <v>CEO</v>
      </c>
      <c r="F75" s="161" t="str">
        <f t="shared" si="15"/>
        <v>CFO</v>
      </c>
      <c r="G75" s="161" t="str">
        <f t="shared" si="15"/>
        <v>COO</v>
      </c>
      <c r="H75" s="161" t="str">
        <f t="shared" si="15"/>
        <v>CCO</v>
      </c>
      <c r="I75" s="161" t="str">
        <f t="shared" si="15"/>
        <v>Other</v>
      </c>
      <c r="J75" s="161" t="str">
        <f t="shared" si="15"/>
        <v>Other</v>
      </c>
      <c r="K75" s="161" t="str">
        <f t="shared" si="15"/>
        <v>Other</v>
      </c>
    </row>
    <row r="76" spans="2:11" ht="30" customHeight="1" x14ac:dyDescent="0.25">
      <c r="B76" s="217" t="s">
        <v>87</v>
      </c>
      <c r="C76" s="218"/>
      <c r="D76" s="176">
        <f t="shared" ref="D76:D82" ca="1" si="16">RANDBETWEEN(1,3)</f>
        <v>1</v>
      </c>
      <c r="E76" s="167"/>
      <c r="F76" s="167"/>
      <c r="G76" s="167"/>
      <c r="H76" s="167"/>
      <c r="I76" s="167"/>
      <c r="J76" s="167"/>
      <c r="K76" s="167"/>
    </row>
    <row r="77" spans="2:11" ht="30" customHeight="1" x14ac:dyDescent="0.25">
      <c r="B77" s="217" t="s">
        <v>88</v>
      </c>
      <c r="C77" s="218"/>
      <c r="D77" s="176">
        <f t="shared" ca="1" si="16"/>
        <v>3</v>
      </c>
      <c r="E77" s="167"/>
      <c r="F77" s="167"/>
      <c r="G77" s="167"/>
      <c r="H77" s="167"/>
      <c r="I77" s="167"/>
      <c r="J77" s="167"/>
      <c r="K77" s="167"/>
    </row>
    <row r="78" spans="2:11" ht="30" customHeight="1" x14ac:dyDescent="0.25">
      <c r="B78" s="217" t="s">
        <v>89</v>
      </c>
      <c r="C78" s="218"/>
      <c r="D78" s="176">
        <f t="shared" ca="1" si="16"/>
        <v>3</v>
      </c>
      <c r="E78" s="167"/>
      <c r="F78" s="167"/>
      <c r="G78" s="167"/>
      <c r="H78" s="167"/>
      <c r="I78" s="167"/>
      <c r="J78" s="167"/>
      <c r="K78" s="167"/>
    </row>
    <row r="79" spans="2:11" ht="30" customHeight="1" x14ac:dyDescent="0.25">
      <c r="B79" s="217" t="s">
        <v>90</v>
      </c>
      <c r="C79" s="218"/>
      <c r="D79" s="176">
        <f t="shared" ca="1" si="16"/>
        <v>3</v>
      </c>
      <c r="E79" s="167"/>
      <c r="F79" s="167"/>
      <c r="G79" s="167"/>
      <c r="H79" s="167"/>
      <c r="I79" s="167"/>
      <c r="J79" s="167"/>
      <c r="K79" s="167"/>
    </row>
    <row r="80" spans="2:11" ht="30" customHeight="1" x14ac:dyDescent="0.25">
      <c r="B80" s="217" t="s">
        <v>91</v>
      </c>
      <c r="C80" s="218"/>
      <c r="D80" s="176">
        <f t="shared" ca="1" si="16"/>
        <v>3</v>
      </c>
      <c r="E80" s="167"/>
      <c r="F80" s="167"/>
      <c r="G80" s="167"/>
      <c r="H80" s="167"/>
      <c r="I80" s="167"/>
      <c r="J80" s="167"/>
      <c r="K80" s="167"/>
    </row>
    <row r="81" spans="2:11" ht="30" customHeight="1" x14ac:dyDescent="0.25">
      <c r="B81" s="217" t="s">
        <v>92</v>
      </c>
      <c r="C81" s="218"/>
      <c r="D81" s="176">
        <f t="shared" ca="1" si="16"/>
        <v>2</v>
      </c>
      <c r="E81" s="167"/>
      <c r="F81" s="167"/>
      <c r="G81" s="167"/>
      <c r="H81" s="167"/>
      <c r="I81" s="167"/>
      <c r="J81" s="167"/>
      <c r="K81" s="167"/>
    </row>
    <row r="82" spans="2:11" ht="30" customHeight="1" x14ac:dyDescent="0.25">
      <c r="B82" s="217" t="s">
        <v>93</v>
      </c>
      <c r="C82" s="218"/>
      <c r="D82" s="176">
        <f t="shared" ca="1" si="16"/>
        <v>1</v>
      </c>
      <c r="E82" s="167"/>
      <c r="F82" s="167"/>
      <c r="G82" s="167"/>
      <c r="H82" s="167"/>
      <c r="I82" s="167"/>
      <c r="J82" s="167"/>
      <c r="K82" s="167"/>
    </row>
    <row r="83" spans="2:11" x14ac:dyDescent="0.25">
      <c r="C83" s="166" t="s">
        <v>46</v>
      </c>
      <c r="D83" s="177">
        <f t="shared" ref="D83:K83" ca="1" si="17">SUM(D76:D82)</f>
        <v>16</v>
      </c>
      <c r="E83" s="165">
        <f t="shared" si="17"/>
        <v>0</v>
      </c>
      <c r="F83" s="165">
        <f t="shared" si="17"/>
        <v>0</v>
      </c>
      <c r="G83" s="165">
        <f t="shared" si="17"/>
        <v>0</v>
      </c>
      <c r="H83" s="165">
        <f t="shared" si="17"/>
        <v>0</v>
      </c>
      <c r="I83" s="165">
        <f t="shared" si="17"/>
        <v>0</v>
      </c>
      <c r="J83" s="165">
        <f t="shared" si="17"/>
        <v>0</v>
      </c>
      <c r="K83" s="165">
        <f t="shared" si="17"/>
        <v>0</v>
      </c>
    </row>
    <row r="84" spans="2:11" x14ac:dyDescent="0.25">
      <c r="C84" s="155" t="s">
        <v>47</v>
      </c>
      <c r="D84" s="143">
        <f>COUNTA($B$76:$C$82)*3</f>
        <v>21</v>
      </c>
      <c r="E84" s="143">
        <f t="shared" ref="E84:K84" si="18">COUNTA($B$76:$C$82)*3</f>
        <v>21</v>
      </c>
      <c r="F84" s="143">
        <f t="shared" si="18"/>
        <v>21</v>
      </c>
      <c r="G84" s="143">
        <f t="shared" si="18"/>
        <v>21</v>
      </c>
      <c r="H84" s="143">
        <f t="shared" si="18"/>
        <v>21</v>
      </c>
      <c r="I84" s="143">
        <f t="shared" si="18"/>
        <v>21</v>
      </c>
      <c r="J84" s="143">
        <f t="shared" si="18"/>
        <v>21</v>
      </c>
      <c r="K84" s="143">
        <f t="shared" si="18"/>
        <v>21</v>
      </c>
    </row>
    <row r="86" spans="2:11" ht="30" customHeight="1" x14ac:dyDescent="0.25">
      <c r="B86" s="219" t="s">
        <v>26</v>
      </c>
      <c r="C86" s="219"/>
      <c r="D86" s="219"/>
    </row>
    <row r="87" spans="2:11" x14ac:dyDescent="0.25">
      <c r="B87" s="163" t="s">
        <v>94</v>
      </c>
      <c r="C87" s="163"/>
      <c r="D87" s="169" t="s">
        <v>28</v>
      </c>
    </row>
    <row r="88" spans="2:11" s="168" customFormat="1" ht="60" customHeight="1" x14ac:dyDescent="0.25">
      <c r="B88" s="216" t="s">
        <v>95</v>
      </c>
      <c r="C88" s="216"/>
      <c r="D88" s="216"/>
      <c r="E88" s="161" t="str">
        <f t="shared" ref="E88:K88" si="19">E9</f>
        <v>CEO</v>
      </c>
      <c r="F88" s="161" t="str">
        <f t="shared" si="19"/>
        <v>CFO</v>
      </c>
      <c r="G88" s="161" t="str">
        <f t="shared" si="19"/>
        <v>COO</v>
      </c>
      <c r="H88" s="161" t="str">
        <f t="shared" si="19"/>
        <v>CCO</v>
      </c>
      <c r="I88" s="161" t="str">
        <f t="shared" si="19"/>
        <v>Other</v>
      </c>
      <c r="J88" s="161" t="str">
        <f t="shared" si="19"/>
        <v>Other</v>
      </c>
      <c r="K88" s="161" t="str">
        <f t="shared" si="19"/>
        <v>Other</v>
      </c>
    </row>
    <row r="89" spans="2:11" ht="30" customHeight="1" x14ac:dyDescent="0.25">
      <c r="B89" s="217" t="s">
        <v>96</v>
      </c>
      <c r="C89" s="218"/>
      <c r="D89" s="176">
        <f t="shared" ref="D89:D96" ca="1" si="20">RANDBETWEEN(1,3)</f>
        <v>1</v>
      </c>
      <c r="E89" s="167"/>
      <c r="F89" s="167"/>
      <c r="G89" s="167"/>
      <c r="H89" s="167"/>
      <c r="I89" s="167"/>
      <c r="J89" s="167"/>
      <c r="K89" s="167"/>
    </row>
    <row r="90" spans="2:11" ht="30" customHeight="1" x14ac:dyDescent="0.25">
      <c r="B90" s="217" t="s">
        <v>97</v>
      </c>
      <c r="C90" s="218"/>
      <c r="D90" s="176">
        <f t="shared" ca="1" si="20"/>
        <v>3</v>
      </c>
      <c r="E90" s="167"/>
      <c r="F90" s="167"/>
      <c r="G90" s="167"/>
      <c r="H90" s="167"/>
      <c r="I90" s="167"/>
      <c r="J90" s="167"/>
      <c r="K90" s="167"/>
    </row>
    <row r="91" spans="2:11" ht="30" customHeight="1" x14ac:dyDescent="0.25">
      <c r="B91" s="217" t="s">
        <v>98</v>
      </c>
      <c r="C91" s="218"/>
      <c r="D91" s="176">
        <f t="shared" ca="1" si="20"/>
        <v>1</v>
      </c>
      <c r="E91" s="167"/>
      <c r="F91" s="167"/>
      <c r="G91" s="167"/>
      <c r="H91" s="167"/>
      <c r="I91" s="167"/>
      <c r="J91" s="167"/>
      <c r="K91" s="167"/>
    </row>
    <row r="92" spans="2:11" ht="30" customHeight="1" x14ac:dyDescent="0.25">
      <c r="B92" s="217" t="s">
        <v>99</v>
      </c>
      <c r="C92" s="218"/>
      <c r="D92" s="176">
        <f t="shared" ca="1" si="20"/>
        <v>1</v>
      </c>
      <c r="E92" s="167"/>
      <c r="F92" s="167"/>
      <c r="G92" s="167"/>
      <c r="H92" s="167"/>
      <c r="I92" s="167"/>
      <c r="J92" s="167"/>
      <c r="K92" s="167"/>
    </row>
    <row r="93" spans="2:11" ht="30" customHeight="1" x14ac:dyDescent="0.25">
      <c r="B93" s="217" t="s">
        <v>100</v>
      </c>
      <c r="C93" s="218"/>
      <c r="D93" s="176">
        <f t="shared" ca="1" si="20"/>
        <v>2</v>
      </c>
      <c r="E93" s="167"/>
      <c r="F93" s="167"/>
      <c r="G93" s="167"/>
      <c r="H93" s="167"/>
      <c r="I93" s="167"/>
      <c r="J93" s="167"/>
      <c r="K93" s="167"/>
    </row>
    <row r="94" spans="2:11" ht="30" customHeight="1" x14ac:dyDescent="0.25">
      <c r="B94" s="217" t="s">
        <v>101</v>
      </c>
      <c r="C94" s="218"/>
      <c r="D94" s="176">
        <f t="shared" ca="1" si="20"/>
        <v>3</v>
      </c>
      <c r="E94" s="167"/>
      <c r="F94" s="167"/>
      <c r="G94" s="167"/>
      <c r="H94" s="167"/>
      <c r="I94" s="167"/>
      <c r="J94" s="167"/>
      <c r="K94" s="167"/>
    </row>
    <row r="95" spans="2:11" ht="30" customHeight="1" x14ac:dyDescent="0.25">
      <c r="B95" s="217" t="s">
        <v>102</v>
      </c>
      <c r="C95" s="218"/>
      <c r="D95" s="176">
        <f t="shared" ca="1" si="20"/>
        <v>1</v>
      </c>
      <c r="E95" s="167"/>
      <c r="F95" s="167"/>
      <c r="G95" s="167"/>
      <c r="H95" s="167"/>
      <c r="I95" s="167"/>
      <c r="J95" s="167"/>
      <c r="K95" s="167"/>
    </row>
    <row r="96" spans="2:11" ht="30" customHeight="1" x14ac:dyDescent="0.25">
      <c r="B96" s="217" t="s">
        <v>103</v>
      </c>
      <c r="C96" s="218"/>
      <c r="D96" s="176">
        <f t="shared" ca="1" si="20"/>
        <v>3</v>
      </c>
      <c r="E96" s="167"/>
      <c r="F96" s="167"/>
      <c r="G96" s="167"/>
      <c r="H96" s="167"/>
      <c r="I96" s="167"/>
      <c r="J96" s="167"/>
      <c r="K96" s="167"/>
    </row>
    <row r="97" spans="2:11" x14ac:dyDescent="0.25">
      <c r="C97" s="166" t="s">
        <v>46</v>
      </c>
      <c r="D97" s="177">
        <f t="shared" ref="D97:K97" ca="1" si="21">SUM(D89:D96)</f>
        <v>15</v>
      </c>
      <c r="E97" s="165">
        <f t="shared" si="21"/>
        <v>0</v>
      </c>
      <c r="F97" s="165">
        <f t="shared" si="21"/>
        <v>0</v>
      </c>
      <c r="G97" s="165">
        <f t="shared" si="21"/>
        <v>0</v>
      </c>
      <c r="H97" s="165">
        <f t="shared" si="21"/>
        <v>0</v>
      </c>
      <c r="I97" s="165">
        <f t="shared" si="21"/>
        <v>0</v>
      </c>
      <c r="J97" s="165">
        <f t="shared" si="21"/>
        <v>0</v>
      </c>
      <c r="K97" s="165">
        <f t="shared" si="21"/>
        <v>0</v>
      </c>
    </row>
    <row r="98" spans="2:11" x14ac:dyDescent="0.25">
      <c r="C98" s="155" t="s">
        <v>47</v>
      </c>
      <c r="D98" s="143">
        <f>COUNTA($B$89:$B$96)*3</f>
        <v>24</v>
      </c>
      <c r="E98" s="143">
        <f t="shared" ref="E98:K98" si="22">COUNTA($B$89:$B$96)*3</f>
        <v>24</v>
      </c>
      <c r="F98" s="143">
        <f t="shared" si="22"/>
        <v>24</v>
      </c>
      <c r="G98" s="143">
        <f t="shared" si="22"/>
        <v>24</v>
      </c>
      <c r="H98" s="143">
        <f t="shared" si="22"/>
        <v>24</v>
      </c>
      <c r="I98" s="143">
        <f t="shared" si="22"/>
        <v>24</v>
      </c>
      <c r="J98" s="143">
        <f t="shared" si="22"/>
        <v>24</v>
      </c>
      <c r="K98" s="143">
        <f t="shared" si="22"/>
        <v>24</v>
      </c>
    </row>
    <row r="100" spans="2:11" ht="30" customHeight="1" x14ac:dyDescent="0.25">
      <c r="B100" s="219" t="s">
        <v>26</v>
      </c>
      <c r="C100" s="219"/>
      <c r="D100" s="219"/>
    </row>
    <row r="101" spans="2:11" x14ac:dyDescent="0.25">
      <c r="B101" s="163" t="s">
        <v>104</v>
      </c>
      <c r="C101" s="163"/>
      <c r="D101" s="169" t="s">
        <v>28</v>
      </c>
    </row>
    <row r="102" spans="2:11" s="168" customFormat="1" ht="60" customHeight="1" x14ac:dyDescent="0.25">
      <c r="B102" s="216" t="s">
        <v>105</v>
      </c>
      <c r="C102" s="216"/>
      <c r="D102" s="216"/>
      <c r="E102" s="161" t="str">
        <f t="shared" ref="E102:K102" si="23">E9</f>
        <v>CEO</v>
      </c>
      <c r="F102" s="161" t="str">
        <f t="shared" si="23"/>
        <v>CFO</v>
      </c>
      <c r="G102" s="161" t="str">
        <f t="shared" si="23"/>
        <v>COO</v>
      </c>
      <c r="H102" s="161" t="str">
        <f t="shared" si="23"/>
        <v>CCO</v>
      </c>
      <c r="I102" s="161" t="str">
        <f t="shared" si="23"/>
        <v>Other</v>
      </c>
      <c r="J102" s="161" t="str">
        <f t="shared" si="23"/>
        <v>Other</v>
      </c>
      <c r="K102" s="161" t="str">
        <f t="shared" si="23"/>
        <v>Other</v>
      </c>
    </row>
    <row r="103" spans="2:11" ht="30" customHeight="1" x14ac:dyDescent="0.25">
      <c r="B103" s="217" t="s">
        <v>106</v>
      </c>
      <c r="C103" s="218"/>
      <c r="D103" s="176">
        <f t="shared" ref="D103:D111" ca="1" si="24">RANDBETWEEN(1,3)</f>
        <v>1</v>
      </c>
      <c r="E103" s="167"/>
      <c r="F103" s="167"/>
      <c r="G103" s="167"/>
      <c r="H103" s="167"/>
      <c r="I103" s="167"/>
      <c r="J103" s="167"/>
      <c r="K103" s="167"/>
    </row>
    <row r="104" spans="2:11" ht="30" customHeight="1" x14ac:dyDescent="0.25">
      <c r="B104" s="217" t="s">
        <v>107</v>
      </c>
      <c r="C104" s="218"/>
      <c r="D104" s="176">
        <f t="shared" ca="1" si="24"/>
        <v>3</v>
      </c>
      <c r="E104" s="167"/>
      <c r="F104" s="167"/>
      <c r="G104" s="167"/>
      <c r="H104" s="167"/>
      <c r="I104" s="167"/>
      <c r="J104" s="167"/>
      <c r="K104" s="167"/>
    </row>
    <row r="105" spans="2:11" ht="30" customHeight="1" x14ac:dyDescent="0.25">
      <c r="B105" s="217" t="s">
        <v>108</v>
      </c>
      <c r="C105" s="218"/>
      <c r="D105" s="176">
        <f t="shared" ca="1" si="24"/>
        <v>2</v>
      </c>
      <c r="E105" s="167"/>
      <c r="F105" s="167"/>
      <c r="G105" s="167"/>
      <c r="H105" s="167"/>
      <c r="I105" s="167"/>
      <c r="J105" s="167"/>
      <c r="K105" s="167"/>
    </row>
    <row r="106" spans="2:11" ht="30" customHeight="1" x14ac:dyDescent="0.25">
      <c r="B106" s="217" t="s">
        <v>109</v>
      </c>
      <c r="C106" s="218"/>
      <c r="D106" s="176">
        <f t="shared" ca="1" si="24"/>
        <v>3</v>
      </c>
      <c r="E106" s="167"/>
      <c r="F106" s="167"/>
      <c r="G106" s="167"/>
      <c r="H106" s="167"/>
      <c r="I106" s="167"/>
      <c r="J106" s="167"/>
      <c r="K106" s="167"/>
    </row>
    <row r="107" spans="2:11" ht="30" customHeight="1" x14ac:dyDescent="0.25">
      <c r="B107" s="217" t="s">
        <v>110</v>
      </c>
      <c r="C107" s="218"/>
      <c r="D107" s="176">
        <f t="shared" ca="1" si="24"/>
        <v>2</v>
      </c>
      <c r="E107" s="167"/>
      <c r="F107" s="167"/>
      <c r="G107" s="167"/>
      <c r="H107" s="167"/>
      <c r="I107" s="167"/>
      <c r="J107" s="167"/>
      <c r="K107" s="167"/>
    </row>
    <row r="108" spans="2:11" ht="30" customHeight="1" x14ac:dyDescent="0.25">
      <c r="B108" s="217" t="s">
        <v>111</v>
      </c>
      <c r="C108" s="218"/>
      <c r="D108" s="176">
        <f t="shared" ca="1" si="24"/>
        <v>2</v>
      </c>
      <c r="E108" s="167"/>
      <c r="F108" s="167"/>
      <c r="G108" s="167"/>
      <c r="H108" s="167"/>
      <c r="I108" s="167"/>
      <c r="J108" s="167"/>
      <c r="K108" s="167"/>
    </row>
    <row r="109" spans="2:11" ht="30" customHeight="1" x14ac:dyDescent="0.25">
      <c r="B109" s="217" t="s">
        <v>112</v>
      </c>
      <c r="C109" s="218"/>
      <c r="D109" s="176">
        <f t="shared" ca="1" si="24"/>
        <v>1</v>
      </c>
      <c r="E109" s="167"/>
      <c r="F109" s="167"/>
      <c r="G109" s="167"/>
      <c r="H109" s="167"/>
      <c r="I109" s="167"/>
      <c r="J109" s="167"/>
      <c r="K109" s="167"/>
    </row>
    <row r="110" spans="2:11" ht="30" customHeight="1" x14ac:dyDescent="0.25">
      <c r="B110" s="217" t="s">
        <v>113</v>
      </c>
      <c r="C110" s="218"/>
      <c r="D110" s="176">
        <f t="shared" ca="1" si="24"/>
        <v>1</v>
      </c>
      <c r="E110" s="167"/>
      <c r="F110" s="167"/>
      <c r="G110" s="167"/>
      <c r="H110" s="167"/>
      <c r="I110" s="167"/>
      <c r="J110" s="167"/>
      <c r="K110" s="167"/>
    </row>
    <row r="111" spans="2:11" ht="30" customHeight="1" x14ac:dyDescent="0.25">
      <c r="B111" s="217" t="s">
        <v>114</v>
      </c>
      <c r="C111" s="218"/>
      <c r="D111" s="176">
        <f t="shared" ca="1" si="24"/>
        <v>2</v>
      </c>
      <c r="E111" s="167"/>
      <c r="F111" s="167"/>
      <c r="G111" s="167"/>
      <c r="H111" s="167"/>
      <c r="I111" s="167"/>
      <c r="J111" s="167"/>
      <c r="K111" s="167"/>
    </row>
    <row r="112" spans="2:11" x14ac:dyDescent="0.25">
      <c r="C112" s="166" t="s">
        <v>46</v>
      </c>
      <c r="D112" s="177">
        <f t="shared" ref="D112:K112" ca="1" si="25">SUM(D103:D111)</f>
        <v>17</v>
      </c>
      <c r="E112" s="165">
        <f t="shared" si="25"/>
        <v>0</v>
      </c>
      <c r="F112" s="165">
        <f t="shared" si="25"/>
        <v>0</v>
      </c>
      <c r="G112" s="165">
        <f t="shared" si="25"/>
        <v>0</v>
      </c>
      <c r="H112" s="165">
        <f t="shared" si="25"/>
        <v>0</v>
      </c>
      <c r="I112" s="165">
        <f t="shared" si="25"/>
        <v>0</v>
      </c>
      <c r="J112" s="165">
        <f t="shared" si="25"/>
        <v>0</v>
      </c>
      <c r="K112" s="165">
        <f t="shared" si="25"/>
        <v>0</v>
      </c>
    </row>
    <row r="113" spans="2:12" x14ac:dyDescent="0.25">
      <c r="C113" s="155" t="s">
        <v>47</v>
      </c>
      <c r="D113" s="143">
        <f>COUNTA($B$103:$C$111)*3</f>
        <v>27</v>
      </c>
      <c r="E113" s="143">
        <f t="shared" ref="E113:K113" si="26">COUNTA($B$103:$C$111)*3</f>
        <v>27</v>
      </c>
      <c r="F113" s="143">
        <f t="shared" si="26"/>
        <v>27</v>
      </c>
      <c r="G113" s="143">
        <f t="shared" si="26"/>
        <v>27</v>
      </c>
      <c r="H113" s="143">
        <f t="shared" si="26"/>
        <v>27</v>
      </c>
      <c r="I113" s="143">
        <f t="shared" si="26"/>
        <v>27</v>
      </c>
      <c r="J113" s="143">
        <f t="shared" si="26"/>
        <v>27</v>
      </c>
      <c r="K113" s="143">
        <f t="shared" si="26"/>
        <v>27</v>
      </c>
    </row>
    <row r="116" spans="2:12" ht="15.75" thickBot="1" x14ac:dyDescent="0.3">
      <c r="B116" s="164" t="s">
        <v>115</v>
      </c>
    </row>
    <row r="117" spans="2:12" ht="16.5" thickTop="1" thickBot="1" x14ac:dyDescent="0.3">
      <c r="B117" s="163" t="s">
        <v>116</v>
      </c>
      <c r="C117" s="162" t="s">
        <v>117</v>
      </c>
      <c r="D117" s="162" t="s">
        <v>118</v>
      </c>
      <c r="E117" s="161" t="str">
        <f t="shared" ref="E117:K117" si="27">E9</f>
        <v>CEO</v>
      </c>
      <c r="F117" s="161" t="str">
        <f t="shared" si="27"/>
        <v>CFO</v>
      </c>
      <c r="G117" s="161" t="str">
        <f t="shared" si="27"/>
        <v>COO</v>
      </c>
      <c r="H117" s="161" t="str">
        <f t="shared" si="27"/>
        <v>CCO</v>
      </c>
      <c r="I117" s="161" t="str">
        <f t="shared" si="27"/>
        <v>Other</v>
      </c>
      <c r="J117" s="161" t="str">
        <f t="shared" si="27"/>
        <v>Other</v>
      </c>
      <c r="K117" s="161" t="str">
        <f t="shared" si="27"/>
        <v>Other</v>
      </c>
      <c r="L117" s="160" t="s">
        <v>119</v>
      </c>
    </row>
    <row r="118" spans="2:12" ht="16.5" thickTop="1" thickBot="1" x14ac:dyDescent="0.3">
      <c r="B118" s="159" t="str">
        <f>B8</f>
        <v>I.  Decision-Making Management Team</v>
      </c>
      <c r="C118" s="178">
        <f ca="1">D21</f>
        <v>18</v>
      </c>
      <c r="D118" s="158">
        <f ca="1">C118/D22</f>
        <v>0.54545454545454541</v>
      </c>
      <c r="E118" s="158">
        <f>E21/E22</f>
        <v>0</v>
      </c>
      <c r="F118" s="158">
        <f t="shared" ref="F118:K118" si="28">F21/F22</f>
        <v>0</v>
      </c>
      <c r="G118" s="158">
        <f t="shared" si="28"/>
        <v>0</v>
      </c>
      <c r="H118" s="158">
        <f t="shared" si="28"/>
        <v>0</v>
      </c>
      <c r="I118" s="158">
        <f t="shared" si="28"/>
        <v>0</v>
      </c>
      <c r="J118" s="158">
        <f t="shared" si="28"/>
        <v>0</v>
      </c>
      <c r="K118" s="158">
        <f t="shared" si="28"/>
        <v>0</v>
      </c>
      <c r="L118" s="157">
        <f t="shared" ref="L118:L124" si="29">AVERAGE(E118:K118)</f>
        <v>0</v>
      </c>
    </row>
    <row r="119" spans="2:12" ht="16.5" thickTop="1" thickBot="1" x14ac:dyDescent="0.3">
      <c r="B119" s="159" t="str">
        <f>B25</f>
        <v>II. Owner Independency</v>
      </c>
      <c r="C119" s="178">
        <f ca="1">D34</f>
        <v>17</v>
      </c>
      <c r="D119" s="158">
        <f ca="1">C119/D35</f>
        <v>0.80952380952380953</v>
      </c>
      <c r="E119" s="158">
        <f>E34/E35</f>
        <v>0</v>
      </c>
      <c r="F119" s="158">
        <f t="shared" ref="F119:K119" si="30">F34/F35</f>
        <v>0</v>
      </c>
      <c r="G119" s="158">
        <f t="shared" si="30"/>
        <v>0</v>
      </c>
      <c r="H119" s="158">
        <f t="shared" si="30"/>
        <v>0</v>
      </c>
      <c r="I119" s="158">
        <f t="shared" si="30"/>
        <v>0</v>
      </c>
      <c r="J119" s="158">
        <f t="shared" si="30"/>
        <v>0</v>
      </c>
      <c r="K119" s="158">
        <f t="shared" si="30"/>
        <v>0</v>
      </c>
      <c r="L119" s="157">
        <f t="shared" si="29"/>
        <v>0</v>
      </c>
    </row>
    <row r="120" spans="2:12" ht="16.5" thickTop="1" thickBot="1" x14ac:dyDescent="0.3">
      <c r="B120" s="159" t="str">
        <f>B38</f>
        <v>III. Effective Financial Systems and Controls</v>
      </c>
      <c r="C120" s="178">
        <f ca="1">D55</f>
        <v>25</v>
      </c>
      <c r="D120" s="158">
        <f ca="1">C120/D56</f>
        <v>0.55555555555555558</v>
      </c>
      <c r="E120" s="158">
        <f>E55/E56</f>
        <v>0</v>
      </c>
      <c r="F120" s="158">
        <f t="shared" ref="F120:K120" si="31">F55/F56</f>
        <v>0</v>
      </c>
      <c r="G120" s="158">
        <f t="shared" si="31"/>
        <v>0</v>
      </c>
      <c r="H120" s="158">
        <f t="shared" si="31"/>
        <v>0</v>
      </c>
      <c r="I120" s="158">
        <f t="shared" si="31"/>
        <v>0</v>
      </c>
      <c r="J120" s="158">
        <f t="shared" si="31"/>
        <v>0</v>
      </c>
      <c r="K120" s="158">
        <f t="shared" si="31"/>
        <v>0</v>
      </c>
      <c r="L120" s="157">
        <f t="shared" si="29"/>
        <v>0</v>
      </c>
    </row>
    <row r="121" spans="2:12" ht="16.5" thickTop="1" thickBot="1" x14ac:dyDescent="0.3">
      <c r="B121" s="159" t="str">
        <f>B59</f>
        <v>IV. Compelling Business Plan</v>
      </c>
      <c r="C121" s="178">
        <f ca="1">D70</f>
        <v>17</v>
      </c>
      <c r="D121" s="158">
        <f ca="1">C121/D71</f>
        <v>0.62962962962962965</v>
      </c>
      <c r="E121" s="158">
        <f>E70/E71</f>
        <v>0</v>
      </c>
      <c r="F121" s="158">
        <f t="shared" ref="F121:K121" si="32">F70/F71</f>
        <v>0</v>
      </c>
      <c r="G121" s="158">
        <f t="shared" si="32"/>
        <v>0</v>
      </c>
      <c r="H121" s="158">
        <f t="shared" si="32"/>
        <v>0</v>
      </c>
      <c r="I121" s="158">
        <f t="shared" si="32"/>
        <v>0</v>
      </c>
      <c r="J121" s="158">
        <f t="shared" si="32"/>
        <v>0</v>
      </c>
      <c r="K121" s="158">
        <f t="shared" si="32"/>
        <v>0</v>
      </c>
      <c r="L121" s="157">
        <f t="shared" si="29"/>
        <v>0</v>
      </c>
    </row>
    <row r="122" spans="2:12" ht="16.5" thickTop="1" thickBot="1" x14ac:dyDescent="0.3">
      <c r="B122" s="159" t="str">
        <f>B74</f>
        <v>V. Customer Diversification</v>
      </c>
      <c r="C122" s="178">
        <f ca="1">D83</f>
        <v>16</v>
      </c>
      <c r="D122" s="158">
        <f ca="1">C122/D84</f>
        <v>0.76190476190476186</v>
      </c>
      <c r="E122" s="158">
        <f>E83/E84</f>
        <v>0</v>
      </c>
      <c r="F122" s="158">
        <f t="shared" ref="F122:K122" si="33">F83/F84</f>
        <v>0</v>
      </c>
      <c r="G122" s="158">
        <f t="shared" si="33"/>
        <v>0</v>
      </c>
      <c r="H122" s="158">
        <f t="shared" si="33"/>
        <v>0</v>
      </c>
      <c r="I122" s="158">
        <f t="shared" si="33"/>
        <v>0</v>
      </c>
      <c r="J122" s="158">
        <f t="shared" si="33"/>
        <v>0</v>
      </c>
      <c r="K122" s="158">
        <f t="shared" si="33"/>
        <v>0</v>
      </c>
      <c r="L122" s="157">
        <f t="shared" si="29"/>
        <v>0</v>
      </c>
    </row>
    <row r="123" spans="2:12" ht="16.5" thickTop="1" thickBot="1" x14ac:dyDescent="0.3">
      <c r="B123" s="159" t="str">
        <f>B87</f>
        <v>VI. "Wild Card" Intellectual Property (IP)</v>
      </c>
      <c r="C123" s="178">
        <f ca="1">D97</f>
        <v>15</v>
      </c>
      <c r="D123" s="158">
        <f ca="1">C123/D98</f>
        <v>0.625</v>
      </c>
      <c r="E123" s="158">
        <f>E97/E98</f>
        <v>0</v>
      </c>
      <c r="F123" s="158">
        <f t="shared" ref="F123:K123" si="34">F97/F98</f>
        <v>0</v>
      </c>
      <c r="G123" s="158">
        <f t="shared" si="34"/>
        <v>0</v>
      </c>
      <c r="H123" s="158">
        <f t="shared" si="34"/>
        <v>0</v>
      </c>
      <c r="I123" s="158">
        <f t="shared" si="34"/>
        <v>0</v>
      </c>
      <c r="J123" s="158">
        <f t="shared" si="34"/>
        <v>0</v>
      </c>
      <c r="K123" s="158">
        <f t="shared" si="34"/>
        <v>0</v>
      </c>
      <c r="L123" s="157">
        <f t="shared" si="29"/>
        <v>0</v>
      </c>
    </row>
    <row r="124" spans="2:12" ht="16.5" thickTop="1" thickBot="1" x14ac:dyDescent="0.3">
      <c r="B124" s="159" t="str">
        <f>B101</f>
        <v>VII. Scalable Systems</v>
      </c>
      <c r="C124" s="178">
        <f ca="1">D112</f>
        <v>17</v>
      </c>
      <c r="D124" s="158">
        <f ca="1">C124/D113</f>
        <v>0.62962962962962965</v>
      </c>
      <c r="E124" s="158">
        <f>E112/E113</f>
        <v>0</v>
      </c>
      <c r="F124" s="158">
        <f t="shared" ref="F124:K124" si="35">F112/F113</f>
        <v>0</v>
      </c>
      <c r="G124" s="158">
        <f t="shared" si="35"/>
        <v>0</v>
      </c>
      <c r="H124" s="158">
        <f t="shared" si="35"/>
        <v>0</v>
      </c>
      <c r="I124" s="158">
        <f t="shared" si="35"/>
        <v>0</v>
      </c>
      <c r="J124" s="158">
        <f t="shared" si="35"/>
        <v>0</v>
      </c>
      <c r="K124" s="158">
        <f t="shared" si="35"/>
        <v>0</v>
      </c>
      <c r="L124" s="157">
        <f t="shared" si="29"/>
        <v>0</v>
      </c>
    </row>
    <row r="125" spans="2:12" ht="16.5" thickTop="1" thickBot="1" x14ac:dyDescent="0.3">
      <c r="L125" s="156"/>
    </row>
    <row r="126" spans="2:12" ht="31.5" thickTop="1" thickBot="1" x14ac:dyDescent="0.3">
      <c r="C126" s="155" t="s">
        <v>120</v>
      </c>
      <c r="D126" s="154">
        <f t="shared" ref="D126:L126" ca="1" si="36">SUM(D118:D124)/7*100</f>
        <v>65.095684738541877</v>
      </c>
      <c r="E126" s="154">
        <f t="shared" si="36"/>
        <v>0</v>
      </c>
      <c r="F126" s="154">
        <f t="shared" si="36"/>
        <v>0</v>
      </c>
      <c r="G126" s="154">
        <f t="shared" si="36"/>
        <v>0</v>
      </c>
      <c r="H126" s="154">
        <f t="shared" si="36"/>
        <v>0</v>
      </c>
      <c r="I126" s="154">
        <f t="shared" si="36"/>
        <v>0</v>
      </c>
      <c r="J126" s="154">
        <f t="shared" si="36"/>
        <v>0</v>
      </c>
      <c r="K126" s="154">
        <f t="shared" si="36"/>
        <v>0</v>
      </c>
      <c r="L126" s="179">
        <f t="shared" si="36"/>
        <v>0</v>
      </c>
    </row>
    <row r="127" spans="2:12" ht="15.75" thickTop="1" x14ac:dyDescent="0.25"/>
    <row r="128" spans="2:12" ht="15.75" x14ac:dyDescent="0.25">
      <c r="B128" s="153" t="s">
        <v>121</v>
      </c>
      <c r="C128" s="142"/>
      <c r="D128" s="142"/>
    </row>
    <row r="129" spans="1:5" ht="15.75" x14ac:dyDescent="0.25">
      <c r="A129" s="145"/>
      <c r="B129" s="142"/>
      <c r="C129" s="142"/>
      <c r="D129" s="142"/>
    </row>
    <row r="130" spans="1:5" ht="15.75" x14ac:dyDescent="0.25">
      <c r="B130" s="152" t="s">
        <v>122</v>
      </c>
      <c r="C130" s="151" t="s">
        <v>123</v>
      </c>
      <c r="D130" s="146" t="s">
        <v>124</v>
      </c>
      <c r="E130" s="145" t="s">
        <v>125</v>
      </c>
    </row>
    <row r="131" spans="1:5" ht="15.75" x14ac:dyDescent="0.25">
      <c r="B131" s="148" t="s">
        <v>126</v>
      </c>
      <c r="C131" s="150" t="s">
        <v>127</v>
      </c>
      <c r="D131" s="146" t="s">
        <v>124</v>
      </c>
      <c r="E131" s="145" t="s">
        <v>128</v>
      </c>
    </row>
    <row r="132" spans="1:5" ht="15.75" x14ac:dyDescent="0.25">
      <c r="B132" s="148" t="s">
        <v>129</v>
      </c>
      <c r="C132" s="149" t="s">
        <v>130</v>
      </c>
      <c r="D132" s="146" t="s">
        <v>124</v>
      </c>
      <c r="E132" s="145" t="s">
        <v>131</v>
      </c>
    </row>
    <row r="133" spans="1:5" ht="15.75" x14ac:dyDescent="0.25">
      <c r="B133" s="148" t="s">
        <v>132</v>
      </c>
      <c r="C133" s="147" t="s">
        <v>133</v>
      </c>
      <c r="D133" s="146" t="s">
        <v>124</v>
      </c>
      <c r="E133" s="145" t="s">
        <v>134</v>
      </c>
    </row>
    <row r="135" spans="1:5" x14ac:dyDescent="0.25">
      <c r="C135" s="175">
        <v>0</v>
      </c>
    </row>
    <row r="136" spans="1:5" x14ac:dyDescent="0.25">
      <c r="C136" s="175">
        <v>1</v>
      </c>
    </row>
    <row r="137" spans="1:5" x14ac:dyDescent="0.25">
      <c r="C137" s="175">
        <v>2</v>
      </c>
    </row>
    <row r="138" spans="1:5" x14ac:dyDescent="0.25">
      <c r="C138" s="175">
        <v>3</v>
      </c>
    </row>
  </sheetData>
  <mergeCells count="80">
    <mergeCell ref="B109:C109"/>
    <mergeCell ref="B110:C110"/>
    <mergeCell ref="B111:C111"/>
    <mergeCell ref="B96:C96"/>
    <mergeCell ref="B105:C105"/>
    <mergeCell ref="B106:C106"/>
    <mergeCell ref="B107:C107"/>
    <mergeCell ref="B108:C108"/>
    <mergeCell ref="B100:D100"/>
    <mergeCell ref="B103:C103"/>
    <mergeCell ref="B104:C104"/>
    <mergeCell ref="B102:D102"/>
    <mergeCell ref="B92:C92"/>
    <mergeCell ref="B93:C93"/>
    <mergeCell ref="B94:C94"/>
    <mergeCell ref="B95:C95"/>
    <mergeCell ref="B77:C77"/>
    <mergeCell ref="B89:C89"/>
    <mergeCell ref="B90:C90"/>
    <mergeCell ref="B80:C80"/>
    <mergeCell ref="B82:C82"/>
    <mergeCell ref="B91:C91"/>
    <mergeCell ref="B86:D86"/>
    <mergeCell ref="B88:D88"/>
    <mergeCell ref="B52:C52"/>
    <mergeCell ref="B53:C53"/>
    <mergeCell ref="B54:C54"/>
    <mergeCell ref="B61:C61"/>
    <mergeCell ref="B62:C62"/>
    <mergeCell ref="B66:C66"/>
    <mergeCell ref="B67:C67"/>
    <mergeCell ref="B63:C63"/>
    <mergeCell ref="B64:C64"/>
    <mergeCell ref="B81:C81"/>
    <mergeCell ref="B65:C65"/>
    <mergeCell ref="B78:C78"/>
    <mergeCell ref="B79:C79"/>
    <mergeCell ref="B68:C68"/>
    <mergeCell ref="B69:C69"/>
    <mergeCell ref="B73:D73"/>
    <mergeCell ref="B76:C76"/>
    <mergeCell ref="B7:D7"/>
    <mergeCell ref="B24:D24"/>
    <mergeCell ref="B37:D37"/>
    <mergeCell ref="B58:D58"/>
    <mergeCell ref="B51:C51"/>
    <mergeCell ref="B31:C31"/>
    <mergeCell ref="B45:C45"/>
    <mergeCell ref="B46:C46"/>
    <mergeCell ref="B47:C47"/>
    <mergeCell ref="B48:C48"/>
    <mergeCell ref="B49:C49"/>
    <mergeCell ref="B19:C19"/>
    <mergeCell ref="B40:C40"/>
    <mergeCell ref="B41:C41"/>
    <mergeCell ref="B42:C42"/>
    <mergeCell ref="B43:C43"/>
    <mergeCell ref="B14:C14"/>
    <mergeCell ref="B11:C11"/>
    <mergeCell ref="B44:C44"/>
    <mergeCell ref="B27:C27"/>
    <mergeCell ref="B28:C28"/>
    <mergeCell ref="B29:C29"/>
    <mergeCell ref="B30:C30"/>
    <mergeCell ref="B9:D9"/>
    <mergeCell ref="B26:D26"/>
    <mergeCell ref="B39:D39"/>
    <mergeCell ref="B60:D60"/>
    <mergeCell ref="B75:D75"/>
    <mergeCell ref="B15:C15"/>
    <mergeCell ref="B50:C50"/>
    <mergeCell ref="B33:C33"/>
    <mergeCell ref="B16:C16"/>
    <mergeCell ref="B17:C17"/>
    <mergeCell ref="B18:C18"/>
    <mergeCell ref="B20:C20"/>
    <mergeCell ref="B10:C10"/>
    <mergeCell ref="B32:C32"/>
    <mergeCell ref="B12:C12"/>
    <mergeCell ref="B13:C13"/>
  </mergeCells>
  <dataValidations count="1">
    <dataValidation type="list" allowBlank="1" showInputMessage="1" showErrorMessage="1" sqref="E89:K96 E10:K20 E27:K33 E40:K54 E61:K69 E76:K82 E103:K111" xr:uid="{DB8130FF-5A4D-4883-B4AC-84C4F5CA6033}">
      <formula1>$C$135:$C$138</formula1>
    </dataValidation>
  </dataValidations>
  <pageMargins left="0.5" right="0.5" top="0.5" bottom="1" header="0.3" footer="0.3"/>
  <headerFooter alignWithMargins="0">
    <oddFooter>&amp;CConfidential-Estill Medical Technologies, Inc.</oddFooter>
  </headerFooter>
  <rowBreaks count="7" manualBreakCount="7">
    <brk id="22" max="16383" man="1"/>
    <brk id="35" max="16383" man="1"/>
    <brk id="56" max="16383" man="1"/>
    <brk id="71" max="16383" man="1"/>
    <brk id="84" max="16383" man="1"/>
    <brk id="98" max="16383" man="1"/>
    <brk id="11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B9AF-BC0A-4DB7-8312-A7A0C80CCA71}">
  <sheetPr>
    <pageSetUpPr fitToPage="1"/>
  </sheetPr>
  <dimension ref="A1:M73"/>
  <sheetViews>
    <sheetView showGridLines="0" zoomScaleNormal="100" workbookViewId="0"/>
  </sheetViews>
  <sheetFormatPr defaultRowHeight="12.75" x14ac:dyDescent="0.2"/>
  <cols>
    <col min="1" max="1" width="18.140625" customWidth="1"/>
    <col min="2" max="2" width="45.28515625" customWidth="1"/>
    <col min="3" max="3" width="10.5703125" customWidth="1"/>
    <col min="4" max="4" width="10.28515625" customWidth="1"/>
  </cols>
  <sheetData>
    <row r="1" spans="1:13" ht="15" x14ac:dyDescent="0.2">
      <c r="A1" s="172" t="s">
        <v>21</v>
      </c>
      <c r="B1" s="26" t="str">
        <f>IF('Readiness Questions'!B1="","Name",'Readiness Questions'!B1)</f>
        <v>Name</v>
      </c>
    </row>
    <row r="2" spans="1:13" ht="15" x14ac:dyDescent="0.2">
      <c r="A2" s="172" t="s">
        <v>22</v>
      </c>
      <c r="B2" s="26" t="str">
        <f>IF('Readiness Questions'!B2="","Company Name",'Readiness Questions'!B2)</f>
        <v>Company Name</v>
      </c>
    </row>
    <row r="3" spans="1:13" ht="15" x14ac:dyDescent="0.2">
      <c r="A3" s="172" t="s">
        <v>23</v>
      </c>
      <c r="B3" s="26" t="str">
        <f>IF('Readiness Questions'!B3="","",'Readiness Questions'!B3)</f>
        <v/>
      </c>
    </row>
    <row r="4" spans="1:13" x14ac:dyDescent="0.2">
      <c r="A4" s="28"/>
      <c r="B4" s="4"/>
      <c r="C4" s="28"/>
      <c r="D4" s="28"/>
      <c r="E4" s="28"/>
      <c r="F4" s="28"/>
      <c r="G4" s="28"/>
      <c r="H4" s="28"/>
      <c r="I4" s="28"/>
      <c r="J4" s="28"/>
      <c r="K4" s="28"/>
      <c r="L4" s="28"/>
      <c r="M4" s="28"/>
    </row>
    <row r="5" spans="1:13" ht="15" x14ac:dyDescent="0.2">
      <c r="A5" s="172" t="s">
        <v>24</v>
      </c>
      <c r="B5" s="180" t="s">
        <v>135</v>
      </c>
    </row>
    <row r="6" spans="1:13" ht="15" x14ac:dyDescent="0.2">
      <c r="A6" s="172" t="s">
        <v>136</v>
      </c>
      <c r="B6" s="180" t="s">
        <v>137</v>
      </c>
    </row>
    <row r="7" spans="1:13" x14ac:dyDescent="0.2">
      <c r="B7" s="26"/>
    </row>
    <row r="8" spans="1:13" x14ac:dyDescent="0.2">
      <c r="D8" s="3" t="s">
        <v>46</v>
      </c>
    </row>
    <row r="9" spans="1:13" x14ac:dyDescent="0.2">
      <c r="B9" s="4" t="s">
        <v>138</v>
      </c>
      <c r="C9" s="5" t="s">
        <v>139</v>
      </c>
      <c r="D9" s="5" t="s">
        <v>140</v>
      </c>
    </row>
    <row r="10" spans="1:13" x14ac:dyDescent="0.2">
      <c r="B10" t="str">
        <f ca="1">B20</f>
        <v>Sustainable Competitive Advantage</v>
      </c>
      <c r="C10" s="12">
        <f ca="1">C20</f>
        <v>6.666666666666667</v>
      </c>
      <c r="D10" s="181">
        <v>0.25</v>
      </c>
    </row>
    <row r="11" spans="1:13" x14ac:dyDescent="0.2">
      <c r="B11" t="str">
        <f ca="1">B28</f>
        <v>Disruptive Technology</v>
      </c>
      <c r="C11" s="12">
        <f ca="1">C28</f>
        <v>10</v>
      </c>
      <c r="D11" s="181">
        <v>0.2</v>
      </c>
    </row>
    <row r="12" spans="1:13" x14ac:dyDescent="0.2">
      <c r="B12" t="str">
        <f ca="1">B32</f>
        <v>Market Size</v>
      </c>
      <c r="C12" s="12">
        <f ca="1">C32</f>
        <v>3.5</v>
      </c>
      <c r="D12" s="181">
        <v>0.05</v>
      </c>
    </row>
    <row r="13" spans="1:13" x14ac:dyDescent="0.2">
      <c r="B13" t="str">
        <f ca="1">B36</f>
        <v>Competitive Moat</v>
      </c>
      <c r="C13" s="12">
        <f ca="1">C36</f>
        <v>5</v>
      </c>
      <c r="D13" s="181">
        <v>0.1</v>
      </c>
    </row>
    <row r="14" spans="1:13" x14ac:dyDescent="0.2">
      <c r="B14" t="str">
        <f ca="1">B41</f>
        <v>Strong Team</v>
      </c>
      <c r="C14" s="12">
        <f ca="1">C41</f>
        <v>4.5</v>
      </c>
      <c r="D14" s="181">
        <v>0.1</v>
      </c>
    </row>
    <row r="15" spans="1:13" x14ac:dyDescent="0.2">
      <c r="B15" t="str">
        <f>B47</f>
        <v>Organizational Advantages</v>
      </c>
      <c r="C15" s="12">
        <f ca="1">C47</f>
        <v>5</v>
      </c>
      <c r="D15" s="181">
        <v>0.2</v>
      </c>
    </row>
    <row r="16" spans="1:13" x14ac:dyDescent="0.2">
      <c r="B16" s="6" t="str">
        <f ca="1">B52</f>
        <v>Economic Value</v>
      </c>
      <c r="C16" s="14">
        <f ca="1">C52</f>
        <v>4</v>
      </c>
      <c r="D16" s="182">
        <v>0.1</v>
      </c>
    </row>
    <row r="17" spans="2:4" x14ac:dyDescent="0.2">
      <c r="B17" t="s">
        <v>141</v>
      </c>
      <c r="C17" s="1">
        <f ca="1">SUMPRODUCT(C10:C16,D10:D16)</f>
        <v>6.1916666666666673</v>
      </c>
      <c r="D17" s="1">
        <f>SUM(D10:D16)</f>
        <v>0.99999999999999989</v>
      </c>
    </row>
    <row r="18" spans="2:4" x14ac:dyDescent="0.2">
      <c r="C18" s="1"/>
      <c r="D18" s="1"/>
    </row>
    <row r="20" spans="2:4" x14ac:dyDescent="0.2">
      <c r="B20" s="8" t="str">
        <f ca="1">B10</f>
        <v>Sustainable Competitive Advantage</v>
      </c>
      <c r="C20" s="13">
        <f ca="1">AVERAGE(C21:C26)</f>
        <v>6.666666666666667</v>
      </c>
    </row>
    <row r="21" spans="2:4" x14ac:dyDescent="0.2">
      <c r="B21" t="s">
        <v>142</v>
      </c>
      <c r="C21" s="15">
        <f ca="1">RANDBETWEEN(1,10)</f>
        <v>10</v>
      </c>
    </row>
    <row r="22" spans="2:4" x14ac:dyDescent="0.2">
      <c r="B22" t="s">
        <v>143</v>
      </c>
      <c r="C22" s="15">
        <f t="shared" ref="C22:C26" ca="1" si="0">RANDBETWEEN(1,10)</f>
        <v>5</v>
      </c>
    </row>
    <row r="23" spans="2:4" x14ac:dyDescent="0.2">
      <c r="B23" t="s">
        <v>144</v>
      </c>
      <c r="C23" s="15">
        <f t="shared" ca="1" si="0"/>
        <v>10</v>
      </c>
    </row>
    <row r="24" spans="2:4" x14ac:dyDescent="0.2">
      <c r="B24" t="s">
        <v>145</v>
      </c>
      <c r="C24" s="15">
        <f t="shared" ca="1" si="0"/>
        <v>1</v>
      </c>
    </row>
    <row r="25" spans="2:4" x14ac:dyDescent="0.2">
      <c r="B25" t="s">
        <v>146</v>
      </c>
      <c r="C25" s="15">
        <f t="shared" ca="1" si="0"/>
        <v>8</v>
      </c>
    </row>
    <row r="26" spans="2:4" x14ac:dyDescent="0.2">
      <c r="B26" t="s">
        <v>147</v>
      </c>
      <c r="C26" s="15">
        <f t="shared" ca="1" si="0"/>
        <v>6</v>
      </c>
    </row>
    <row r="28" spans="2:4" x14ac:dyDescent="0.2">
      <c r="B28" s="8" t="str">
        <f ca="1">B11</f>
        <v>Disruptive Technology</v>
      </c>
      <c r="C28" s="13">
        <f ca="1">AVERAGE(C29:C30)</f>
        <v>10</v>
      </c>
    </row>
    <row r="29" spans="2:4" x14ac:dyDescent="0.2">
      <c r="B29" t="s">
        <v>148</v>
      </c>
      <c r="C29" s="15">
        <f t="shared" ref="C29:C30" ca="1" si="1">RANDBETWEEN(1,10)</f>
        <v>10</v>
      </c>
    </row>
    <row r="30" spans="2:4" x14ac:dyDescent="0.2">
      <c r="B30" t="s">
        <v>149</v>
      </c>
      <c r="C30" s="15">
        <f t="shared" ca="1" si="1"/>
        <v>10</v>
      </c>
    </row>
    <row r="32" spans="2:4" x14ac:dyDescent="0.2">
      <c r="B32" s="8" t="str">
        <f ca="1">B12</f>
        <v>Market Size</v>
      </c>
      <c r="C32" s="13">
        <f ca="1">AVERAGE(C33:C34)</f>
        <v>3.5</v>
      </c>
    </row>
    <row r="33" spans="2:8" x14ac:dyDescent="0.2">
      <c r="B33" t="s">
        <v>150</v>
      </c>
      <c r="C33" s="15">
        <f t="shared" ref="C33:C34" ca="1" si="2">RANDBETWEEN(1,10)</f>
        <v>1</v>
      </c>
    </row>
    <row r="34" spans="2:8" x14ac:dyDescent="0.2">
      <c r="B34" t="s">
        <v>151</v>
      </c>
      <c r="C34" s="15">
        <f t="shared" ca="1" si="2"/>
        <v>6</v>
      </c>
      <c r="H34" s="183"/>
    </row>
    <row r="36" spans="2:8" x14ac:dyDescent="0.2">
      <c r="B36" s="8" t="str">
        <f ca="1">B13</f>
        <v>Competitive Moat</v>
      </c>
      <c r="C36" s="13">
        <f ca="1">AVERAGE(C37:C39)</f>
        <v>5</v>
      </c>
    </row>
    <row r="37" spans="2:8" x14ac:dyDescent="0.2">
      <c r="B37" t="s">
        <v>152</v>
      </c>
      <c r="C37" s="15">
        <f t="shared" ref="C37:C39" ca="1" si="3">RANDBETWEEN(1,10)</f>
        <v>8</v>
      </c>
    </row>
    <row r="38" spans="2:8" x14ac:dyDescent="0.2">
      <c r="B38" t="s">
        <v>153</v>
      </c>
      <c r="C38" s="15">
        <f t="shared" ca="1" si="3"/>
        <v>6</v>
      </c>
    </row>
    <row r="39" spans="2:8" x14ac:dyDescent="0.2">
      <c r="B39" t="s">
        <v>154</v>
      </c>
      <c r="C39" s="15">
        <f t="shared" ca="1" si="3"/>
        <v>1</v>
      </c>
    </row>
    <row r="41" spans="2:8" x14ac:dyDescent="0.2">
      <c r="B41" s="8" t="str">
        <f ca="1">B14</f>
        <v>Strong Team</v>
      </c>
      <c r="C41" s="13">
        <f ca="1">AVERAGE(C42:C45)</f>
        <v>4.5</v>
      </c>
    </row>
    <row r="42" spans="2:8" x14ac:dyDescent="0.2">
      <c r="B42" t="s">
        <v>155</v>
      </c>
      <c r="C42" s="15">
        <f t="shared" ref="C42:C45" ca="1" si="4">RANDBETWEEN(1,10)</f>
        <v>1</v>
      </c>
    </row>
    <row r="43" spans="2:8" x14ac:dyDescent="0.2">
      <c r="B43" t="s">
        <v>156</v>
      </c>
      <c r="C43" s="15">
        <f t="shared" ca="1" si="4"/>
        <v>4</v>
      </c>
    </row>
    <row r="44" spans="2:8" x14ac:dyDescent="0.2">
      <c r="B44" t="s">
        <v>157</v>
      </c>
      <c r="C44" s="15">
        <f t="shared" ca="1" si="4"/>
        <v>7</v>
      </c>
    </row>
    <row r="45" spans="2:8" x14ac:dyDescent="0.2">
      <c r="B45" t="s">
        <v>158</v>
      </c>
      <c r="C45" s="15">
        <f t="shared" ca="1" si="4"/>
        <v>6</v>
      </c>
    </row>
    <row r="47" spans="2:8" x14ac:dyDescent="0.2">
      <c r="B47" s="8" t="s">
        <v>159</v>
      </c>
      <c r="C47" s="13">
        <f ca="1">AVERAGE(C48:C50)</f>
        <v>5</v>
      </c>
    </row>
    <row r="48" spans="2:8" x14ac:dyDescent="0.2">
      <c r="B48" t="s">
        <v>160</v>
      </c>
      <c r="C48" s="15">
        <f t="shared" ref="C48:C50" ca="1" si="5">RANDBETWEEN(1,10)</f>
        <v>4</v>
      </c>
    </row>
    <row r="49" spans="2:3" x14ac:dyDescent="0.2">
      <c r="B49" t="s">
        <v>161</v>
      </c>
      <c r="C49" s="15">
        <f t="shared" ca="1" si="5"/>
        <v>4</v>
      </c>
    </row>
    <row r="50" spans="2:3" x14ac:dyDescent="0.2">
      <c r="B50" t="s">
        <v>162</v>
      </c>
      <c r="C50" s="15">
        <f t="shared" ca="1" si="5"/>
        <v>7</v>
      </c>
    </row>
    <row r="52" spans="2:3" x14ac:dyDescent="0.2">
      <c r="B52" s="8" t="str">
        <f ca="1">B16</f>
        <v>Economic Value</v>
      </c>
      <c r="C52" s="13">
        <f ca="1">AVERAGE(C53:C55)</f>
        <v>4</v>
      </c>
    </row>
    <row r="53" spans="2:3" x14ac:dyDescent="0.2">
      <c r="B53" t="s">
        <v>163</v>
      </c>
      <c r="C53" s="15">
        <f t="shared" ref="C53:C55" ca="1" si="6">RANDBETWEEN(1,10)</f>
        <v>1</v>
      </c>
    </row>
    <row r="54" spans="2:3" x14ac:dyDescent="0.2">
      <c r="B54" t="s">
        <v>164</v>
      </c>
      <c r="C54" s="15">
        <f t="shared" ca="1" si="6"/>
        <v>7</v>
      </c>
    </row>
    <row r="55" spans="2:3" x14ac:dyDescent="0.2">
      <c r="B55" t="s">
        <v>165</v>
      </c>
      <c r="C55" s="15">
        <f t="shared" ca="1" si="6"/>
        <v>4</v>
      </c>
    </row>
    <row r="63" spans="2:3" x14ac:dyDescent="0.2">
      <c r="C63" s="11" t="s">
        <v>166</v>
      </c>
    </row>
    <row r="64" spans="2:3" x14ac:dyDescent="0.2">
      <c r="C64" s="9">
        <v>1</v>
      </c>
    </row>
    <row r="65" spans="3:3" x14ac:dyDescent="0.2">
      <c r="C65" s="9">
        <f>C64+1</f>
        <v>2</v>
      </c>
    </row>
    <row r="66" spans="3:3" x14ac:dyDescent="0.2">
      <c r="C66" s="9">
        <f t="shared" ref="C66:C73" si="7">C65+1</f>
        <v>3</v>
      </c>
    </row>
    <row r="67" spans="3:3" x14ac:dyDescent="0.2">
      <c r="C67" s="9">
        <f t="shared" si="7"/>
        <v>4</v>
      </c>
    </row>
    <row r="68" spans="3:3" x14ac:dyDescent="0.2">
      <c r="C68" s="9">
        <f t="shared" si="7"/>
        <v>5</v>
      </c>
    </row>
    <row r="69" spans="3:3" x14ac:dyDescent="0.2">
      <c r="C69" s="9">
        <f t="shared" si="7"/>
        <v>6</v>
      </c>
    </row>
    <row r="70" spans="3:3" x14ac:dyDescent="0.2">
      <c r="C70" s="9">
        <f t="shared" si="7"/>
        <v>7</v>
      </c>
    </row>
    <row r="71" spans="3:3" x14ac:dyDescent="0.2">
      <c r="C71" s="9">
        <f t="shared" si="7"/>
        <v>8</v>
      </c>
    </row>
    <row r="72" spans="3:3" x14ac:dyDescent="0.2">
      <c r="C72" s="9">
        <f t="shared" si="7"/>
        <v>9</v>
      </c>
    </row>
    <row r="73" spans="3:3" x14ac:dyDescent="0.2">
      <c r="C73" s="9">
        <f t="shared" si="7"/>
        <v>10</v>
      </c>
    </row>
  </sheetData>
  <dataValidations count="1">
    <dataValidation type="list" allowBlank="1" showInputMessage="1" showErrorMessage="1" sqref="C53:C55 C48:C50 C29:C30 C33:C34 C37:C39 C42:C45 C21:C26" xr:uid="{6CF67358-F360-4ADD-B73B-2FDDE9F86AE9}">
      <formula1>$C$64:$C$73</formula1>
    </dataValidation>
  </dataValidations>
  <pageMargins left="0.7" right="0.7" top="0.75" bottom="0.75" header="0.3" footer="0.3"/>
  <pageSetup scale="4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3CE88-6862-40B9-9C1D-7DEAA0654F0A}">
  <dimension ref="B2:N87"/>
  <sheetViews>
    <sheetView showGridLines="0" zoomScaleNormal="100" workbookViewId="0"/>
  </sheetViews>
  <sheetFormatPr defaultRowHeight="12.75" x14ac:dyDescent="0.2"/>
  <cols>
    <col min="1" max="2" width="2.5703125" customWidth="1"/>
    <col min="3" max="5" width="9.140625" customWidth="1"/>
    <col min="6" max="6" width="11" customWidth="1"/>
  </cols>
  <sheetData>
    <row r="2" spans="2:14" x14ac:dyDescent="0.2">
      <c r="B2" s="25"/>
      <c r="C2" s="26" t="str">
        <f>IF('Readiness Questions'!B2="","Company Name",'Readiness Questions'!B2)</f>
        <v>Company Name</v>
      </c>
    </row>
    <row r="3" spans="2:14" x14ac:dyDescent="0.2">
      <c r="B3" s="25"/>
      <c r="C3" s="26" t="s">
        <v>167</v>
      </c>
      <c r="D3" s="26"/>
      <c r="E3" s="26"/>
      <c r="F3" s="26"/>
    </row>
    <row r="4" spans="2:14" x14ac:dyDescent="0.2">
      <c r="B4" s="27"/>
      <c r="C4" s="4"/>
      <c r="D4" s="4"/>
      <c r="E4" s="4"/>
      <c r="F4" s="4"/>
      <c r="G4" s="28"/>
      <c r="H4" s="28"/>
      <c r="I4" s="28"/>
      <c r="J4" s="28"/>
      <c r="K4" s="28"/>
      <c r="L4" s="28"/>
      <c r="M4" s="28"/>
      <c r="N4" s="28"/>
    </row>
    <row r="6" spans="2:14" x14ac:dyDescent="0.2">
      <c r="C6" s="4" t="s">
        <v>168</v>
      </c>
      <c r="D6" s="4"/>
      <c r="E6" s="4"/>
      <c r="F6" s="4"/>
      <c r="G6" s="5" t="s">
        <v>169</v>
      </c>
    </row>
    <row r="7" spans="2:14" x14ac:dyDescent="0.2">
      <c r="C7" t="s">
        <v>170</v>
      </c>
      <c r="G7" s="132">
        <f>G8*G27</f>
        <v>52.650000000000006</v>
      </c>
    </row>
    <row r="8" spans="2:14" x14ac:dyDescent="0.2">
      <c r="C8" t="s">
        <v>171</v>
      </c>
      <c r="G8" s="135">
        <v>6.5</v>
      </c>
    </row>
    <row r="9" spans="2:14" x14ac:dyDescent="0.2">
      <c r="C9" t="s">
        <v>172</v>
      </c>
      <c r="G9" s="32">
        <f>G72</f>
        <v>0.239440049385093</v>
      </c>
    </row>
    <row r="11" spans="2:14" x14ac:dyDescent="0.2">
      <c r="C11" s="4" t="s">
        <v>173</v>
      </c>
      <c r="D11" s="4"/>
      <c r="E11" s="4"/>
      <c r="F11" s="4"/>
      <c r="G11" s="4" t="s">
        <v>174</v>
      </c>
      <c r="H11" s="18" t="s">
        <v>175</v>
      </c>
      <c r="I11" s="4"/>
      <c r="J11" s="4"/>
      <c r="K11" s="4"/>
      <c r="L11" s="4" t="s">
        <v>174</v>
      </c>
    </row>
    <row r="12" spans="2:14" x14ac:dyDescent="0.2">
      <c r="C12" t="s">
        <v>176</v>
      </c>
      <c r="G12" s="29">
        <f>G59</f>
        <v>12.150000000000002</v>
      </c>
      <c r="H12" s="25" t="s">
        <v>177</v>
      </c>
      <c r="L12" s="29">
        <f>L16-SUM(L13:L15)</f>
        <v>50.150000000000006</v>
      </c>
    </row>
    <row r="13" spans="2:14" x14ac:dyDescent="0.2">
      <c r="C13" t="s">
        <v>178</v>
      </c>
      <c r="G13" s="29">
        <f>G60</f>
        <v>4.0500000000000007</v>
      </c>
      <c r="H13" s="25" t="s">
        <v>179</v>
      </c>
      <c r="L13" s="92">
        <v>1</v>
      </c>
    </row>
    <row r="14" spans="2:14" x14ac:dyDescent="0.2">
      <c r="C14" t="s">
        <v>180</v>
      </c>
      <c r="G14" s="92">
        <v>0</v>
      </c>
      <c r="H14" s="25" t="s">
        <v>181</v>
      </c>
      <c r="L14" s="92">
        <v>0</v>
      </c>
    </row>
    <row r="15" spans="2:14" ht="13.5" thickBot="1" x14ac:dyDescent="0.25">
      <c r="C15" s="90" t="s">
        <v>182</v>
      </c>
      <c r="D15" s="90"/>
      <c r="E15" s="90"/>
      <c r="F15" s="90"/>
      <c r="G15" s="45">
        <f>-G70</f>
        <v>36.450000000000003</v>
      </c>
      <c r="H15" s="91" t="s">
        <v>183</v>
      </c>
      <c r="I15" s="90"/>
      <c r="J15" s="90"/>
      <c r="K15" s="90"/>
      <c r="L15" s="93">
        <v>1.5</v>
      </c>
    </row>
    <row r="16" spans="2:14" ht="13.5" thickTop="1" x14ac:dyDescent="0.2">
      <c r="C16" s="26" t="s">
        <v>46</v>
      </c>
      <c r="D16" s="26"/>
      <c r="E16" s="26"/>
      <c r="F16" s="26"/>
      <c r="G16" s="39">
        <f>SUM(G12:G15)</f>
        <v>52.650000000000006</v>
      </c>
      <c r="H16" s="17" t="s">
        <v>46</v>
      </c>
      <c r="I16" s="26"/>
      <c r="J16" s="26"/>
      <c r="K16" s="26"/>
      <c r="L16" s="39">
        <f>G16</f>
        <v>52.650000000000006</v>
      </c>
    </row>
    <row r="18" spans="3:12" x14ac:dyDescent="0.2">
      <c r="C18" s="66" t="s">
        <v>184</v>
      </c>
      <c r="D18" s="67"/>
      <c r="E18" s="67"/>
      <c r="F18" s="67"/>
      <c r="G18" s="67"/>
      <c r="H18" s="67"/>
      <c r="I18" s="67"/>
      <c r="J18" s="67"/>
      <c r="K18" s="67"/>
      <c r="L18" s="68"/>
    </row>
    <row r="19" spans="3:12" x14ac:dyDescent="0.2">
      <c r="C19" s="47">
        <f>G8</f>
        <v>6.5</v>
      </c>
      <c r="D19" s="53">
        <v>4</v>
      </c>
      <c r="E19" s="48">
        <f>D19+0.5</f>
        <v>4.5</v>
      </c>
      <c r="F19" s="48">
        <f t="shared" ref="F19:L19" si="0">E19+0.5</f>
        <v>5</v>
      </c>
      <c r="G19" s="48">
        <f t="shared" si="0"/>
        <v>5.5</v>
      </c>
      <c r="H19" s="48">
        <f t="shared" si="0"/>
        <v>6</v>
      </c>
      <c r="I19" s="48">
        <f t="shared" si="0"/>
        <v>6.5</v>
      </c>
      <c r="J19" s="48">
        <f t="shared" si="0"/>
        <v>7</v>
      </c>
      <c r="K19" s="48">
        <f t="shared" si="0"/>
        <v>7.5</v>
      </c>
      <c r="L19" s="49">
        <f t="shared" si="0"/>
        <v>8</v>
      </c>
    </row>
    <row r="20" spans="3:12" x14ac:dyDescent="0.2">
      <c r="C20" s="50">
        <f>G72</f>
        <v>0.239440049385093</v>
      </c>
      <c r="D20" s="50">
        <f t="dataTable" ref="D20:L20" dt2D="0" dtr="1" r1="G8" ca="1"/>
        <v>0.35502673485156278</v>
      </c>
      <c r="E20" s="51">
        <v>0.31796134161239364</v>
      </c>
      <c r="F20" s="51">
        <v>0.29071835781316713</v>
      </c>
      <c r="G20" s="51">
        <v>0.26974979686411471</v>
      </c>
      <c r="H20" s="51">
        <v>0.25306242489299469</v>
      </c>
      <c r="I20" s="51">
        <v>0.239440049385093</v>
      </c>
      <c r="J20" s="51">
        <v>0.22809411920489575</v>
      </c>
      <c r="K20" s="51">
        <v>0.21848888879560158</v>
      </c>
      <c r="L20" s="52">
        <v>0.21024657992584661</v>
      </c>
    </row>
    <row r="21" spans="3:12" x14ac:dyDescent="0.2">
      <c r="C21" s="31"/>
      <c r="D21" s="31"/>
      <c r="E21" s="31"/>
      <c r="F21" s="31"/>
      <c r="G21" s="31"/>
      <c r="H21" s="31"/>
      <c r="I21" s="31"/>
      <c r="J21" s="31"/>
      <c r="K21" s="31"/>
      <c r="L21" s="31"/>
    </row>
    <row r="23" spans="3:12" x14ac:dyDescent="0.2">
      <c r="C23" s="121" t="s">
        <v>185</v>
      </c>
      <c r="D23" s="122"/>
      <c r="E23" s="122"/>
      <c r="F23" s="122"/>
      <c r="G23" s="123" t="s">
        <v>186</v>
      </c>
      <c r="H23" s="124"/>
      <c r="I23" s="124"/>
      <c r="J23" s="124"/>
      <c r="K23" s="124"/>
      <c r="L23" s="125"/>
    </row>
    <row r="24" spans="3:12" x14ac:dyDescent="0.2">
      <c r="C24" s="54" t="s">
        <v>187</v>
      </c>
      <c r="D24" s="38"/>
      <c r="E24" s="38"/>
      <c r="F24" s="84" t="s">
        <v>188</v>
      </c>
      <c r="G24" s="5">
        <v>0</v>
      </c>
      <c r="H24" s="5">
        <f>G24+1</f>
        <v>1</v>
      </c>
      <c r="I24" s="5">
        <f t="shared" ref="I24:L24" si="1">H24+1</f>
        <v>2</v>
      </c>
      <c r="J24" s="5">
        <f t="shared" si="1"/>
        <v>3</v>
      </c>
      <c r="K24" s="5">
        <f t="shared" si="1"/>
        <v>4</v>
      </c>
      <c r="L24" s="118">
        <f t="shared" si="1"/>
        <v>5</v>
      </c>
    </row>
    <row r="25" spans="3:12" x14ac:dyDescent="0.2">
      <c r="C25" s="25" t="s">
        <v>189</v>
      </c>
      <c r="F25" s="65">
        <v>0.1</v>
      </c>
      <c r="G25" s="86">
        <v>30</v>
      </c>
      <c r="H25" s="29">
        <f>G25*(1+$F$25)</f>
        <v>33</v>
      </c>
      <c r="I25" s="29">
        <f t="shared" ref="I25:L25" si="2">H25*(1+$F$25)</f>
        <v>36.300000000000004</v>
      </c>
      <c r="J25" s="29">
        <f t="shared" si="2"/>
        <v>39.930000000000007</v>
      </c>
      <c r="K25" s="29">
        <f t="shared" si="2"/>
        <v>43.923000000000009</v>
      </c>
      <c r="L25" s="55">
        <f t="shared" si="2"/>
        <v>48.315300000000015</v>
      </c>
    </row>
    <row r="26" spans="3:12" x14ac:dyDescent="0.2">
      <c r="C26" s="56" t="s">
        <v>190</v>
      </c>
      <c r="D26" s="44"/>
      <c r="E26" s="44"/>
      <c r="F26" s="85">
        <v>0.27</v>
      </c>
      <c r="G26" s="101">
        <f>F26</f>
        <v>0.27</v>
      </c>
      <c r="H26" s="43">
        <f>F26+($L$26-$F$26)/$L$24</f>
        <v>0.27</v>
      </c>
      <c r="I26" s="43">
        <f>H26+($L$26-$F$26)/$L$24</f>
        <v>0.27</v>
      </c>
      <c r="J26" s="43">
        <f>I26+($L$26-$F$26)/$L$24</f>
        <v>0.27</v>
      </c>
      <c r="K26" s="43">
        <f>J26+($L$26-$F$26)/$L$24</f>
        <v>0.27</v>
      </c>
      <c r="L26" s="85">
        <v>0.27</v>
      </c>
    </row>
    <row r="27" spans="3:12" x14ac:dyDescent="0.2">
      <c r="C27" s="17" t="s">
        <v>191</v>
      </c>
      <c r="D27" s="26"/>
      <c r="E27" s="26"/>
      <c r="G27" s="39">
        <f>G25*G26</f>
        <v>8.1000000000000014</v>
      </c>
      <c r="H27" s="39">
        <f t="shared" ref="H27:L27" si="3">H25*H26</f>
        <v>8.91</v>
      </c>
      <c r="I27" s="39">
        <f t="shared" si="3"/>
        <v>9.8010000000000019</v>
      </c>
      <c r="J27" s="39">
        <f t="shared" si="3"/>
        <v>10.781100000000002</v>
      </c>
      <c r="K27" s="39">
        <f t="shared" si="3"/>
        <v>11.859210000000003</v>
      </c>
      <c r="L27" s="40">
        <f t="shared" si="3"/>
        <v>13.045131000000005</v>
      </c>
    </row>
    <row r="28" spans="3:12" x14ac:dyDescent="0.2">
      <c r="C28" s="98" t="s">
        <v>192</v>
      </c>
      <c r="D28" s="26"/>
      <c r="E28" s="26"/>
      <c r="F28" s="26"/>
      <c r="G28" s="99"/>
      <c r="H28" s="99">
        <f>(H27/G27)-1</f>
        <v>9.9999999999999867E-2</v>
      </c>
      <c r="I28" s="99">
        <f t="shared" ref="I28:L28" si="4">(I27/H27)-1</f>
        <v>0.10000000000000009</v>
      </c>
      <c r="J28" s="99">
        <f t="shared" si="4"/>
        <v>0.10000000000000009</v>
      </c>
      <c r="K28" s="99">
        <f t="shared" si="4"/>
        <v>0.10000000000000009</v>
      </c>
      <c r="L28" s="126">
        <f t="shared" si="4"/>
        <v>0.10000000000000009</v>
      </c>
    </row>
    <row r="29" spans="3:12" x14ac:dyDescent="0.2">
      <c r="C29" s="17"/>
      <c r="D29" s="26"/>
      <c r="E29" s="26"/>
      <c r="F29" s="26"/>
      <c r="G29" s="39"/>
      <c r="H29" s="39"/>
      <c r="I29" s="39"/>
      <c r="J29" s="39"/>
      <c r="K29" s="39"/>
      <c r="L29" s="40"/>
    </row>
    <row r="30" spans="3:12" x14ac:dyDescent="0.2">
      <c r="C30" s="25" t="s">
        <v>193</v>
      </c>
      <c r="G30" s="29">
        <f>G27-G34</f>
        <v>7.5000000000000018</v>
      </c>
      <c r="H30" s="29">
        <f t="shared" ref="H30:L30" si="5">H27-H34</f>
        <v>8.25</v>
      </c>
      <c r="I30" s="29">
        <f t="shared" si="5"/>
        <v>9.0750000000000011</v>
      </c>
      <c r="J30" s="29">
        <f t="shared" si="5"/>
        <v>9.9825000000000017</v>
      </c>
      <c r="K30" s="29">
        <f t="shared" si="5"/>
        <v>10.980750000000002</v>
      </c>
      <c r="L30" s="55">
        <f t="shared" si="5"/>
        <v>12.078825000000005</v>
      </c>
    </row>
    <row r="31" spans="3:12" x14ac:dyDescent="0.2">
      <c r="C31" s="98" t="s">
        <v>194</v>
      </c>
      <c r="D31" s="26"/>
      <c r="E31" s="26"/>
      <c r="F31" s="26"/>
      <c r="G31" s="99">
        <f>(G30/G25)</f>
        <v>0.25000000000000006</v>
      </c>
      <c r="H31" s="99">
        <f t="shared" ref="H31:L31" si="6">(H30/H25)</f>
        <v>0.25</v>
      </c>
      <c r="I31" s="99">
        <f t="shared" si="6"/>
        <v>0.25</v>
      </c>
      <c r="J31" s="99">
        <f t="shared" si="6"/>
        <v>0.25</v>
      </c>
      <c r="K31" s="99">
        <f t="shared" si="6"/>
        <v>0.25</v>
      </c>
      <c r="L31" s="126">
        <f t="shared" si="6"/>
        <v>0.25000000000000006</v>
      </c>
    </row>
    <row r="32" spans="3:12" x14ac:dyDescent="0.2">
      <c r="C32" s="98" t="s">
        <v>192</v>
      </c>
      <c r="D32" s="26"/>
      <c r="E32" s="26"/>
      <c r="F32" s="26"/>
      <c r="G32" s="39"/>
      <c r="H32" s="99">
        <f>(H30/G30)-1</f>
        <v>9.9999999999999645E-2</v>
      </c>
      <c r="I32" s="99">
        <f t="shared" ref="I32:L32" si="7">(I30/H30)-1</f>
        <v>0.10000000000000009</v>
      </c>
      <c r="J32" s="99">
        <f t="shared" si="7"/>
        <v>0.10000000000000009</v>
      </c>
      <c r="K32" s="99">
        <f t="shared" si="7"/>
        <v>0.10000000000000009</v>
      </c>
      <c r="L32" s="126">
        <f t="shared" si="7"/>
        <v>0.10000000000000031</v>
      </c>
    </row>
    <row r="33" spans="3:12" x14ac:dyDescent="0.2">
      <c r="C33" s="17"/>
      <c r="D33" s="26"/>
      <c r="E33" s="26"/>
      <c r="F33" s="26"/>
      <c r="G33" s="39"/>
      <c r="H33" s="39"/>
      <c r="I33" s="39"/>
      <c r="J33" s="39"/>
      <c r="K33" s="39"/>
      <c r="L33" s="40"/>
    </row>
    <row r="34" spans="3:12" x14ac:dyDescent="0.2">
      <c r="C34" s="100" t="s">
        <v>195</v>
      </c>
      <c r="D34" s="112"/>
      <c r="E34" s="112"/>
      <c r="F34" s="26"/>
      <c r="G34" s="29">
        <f>G25*G35</f>
        <v>0.6</v>
      </c>
      <c r="H34" s="29">
        <f t="shared" ref="H34:L34" si="8">H$25*H35</f>
        <v>0.66</v>
      </c>
      <c r="I34" s="29">
        <f t="shared" si="8"/>
        <v>0.72600000000000009</v>
      </c>
      <c r="J34" s="29">
        <f t="shared" si="8"/>
        <v>0.7986000000000002</v>
      </c>
      <c r="K34" s="29">
        <f t="shared" si="8"/>
        <v>0.87846000000000024</v>
      </c>
      <c r="L34" s="55">
        <f t="shared" si="8"/>
        <v>0.96630600000000033</v>
      </c>
    </row>
    <row r="35" spans="3:12" x14ac:dyDescent="0.2">
      <c r="C35" s="57" t="s">
        <v>196</v>
      </c>
      <c r="D35" s="26"/>
      <c r="E35" s="26"/>
      <c r="F35" s="26"/>
      <c r="G35" s="140">
        <v>0.02</v>
      </c>
      <c r="H35" s="99">
        <f>$G35</f>
        <v>0.02</v>
      </c>
      <c r="I35" s="99">
        <f t="shared" ref="I35:L35" si="9">$G35</f>
        <v>0.02</v>
      </c>
      <c r="J35" s="99">
        <f t="shared" si="9"/>
        <v>0.02</v>
      </c>
      <c r="K35" s="99">
        <f t="shared" si="9"/>
        <v>0.02</v>
      </c>
      <c r="L35" s="126">
        <f t="shared" si="9"/>
        <v>0.02</v>
      </c>
    </row>
    <row r="36" spans="3:12" x14ac:dyDescent="0.2">
      <c r="C36" s="17"/>
      <c r="D36" s="26"/>
      <c r="E36" s="26"/>
      <c r="F36" s="26"/>
      <c r="G36" s="39"/>
      <c r="H36" s="39"/>
      <c r="I36" s="39"/>
      <c r="J36" s="39"/>
      <c r="K36" s="39"/>
      <c r="L36" s="40"/>
    </row>
    <row r="37" spans="3:12" x14ac:dyDescent="0.2">
      <c r="C37" s="100" t="s">
        <v>197</v>
      </c>
      <c r="D37" s="112"/>
      <c r="E37" s="112"/>
      <c r="F37" s="26"/>
      <c r="G37" s="29">
        <f t="shared" ref="G37:H37" si="10">G$25*G38</f>
        <v>0.6</v>
      </c>
      <c r="H37" s="29">
        <f t="shared" si="10"/>
        <v>0.66</v>
      </c>
      <c r="I37" s="29">
        <f t="shared" ref="I37" si="11">I$25*I38</f>
        <v>0.72600000000000009</v>
      </c>
      <c r="J37" s="29">
        <f t="shared" ref="J37" si="12">J$25*J38</f>
        <v>0.7986000000000002</v>
      </c>
      <c r="K37" s="29">
        <f t="shared" ref="K37" si="13">K$25*K38</f>
        <v>0.87846000000000024</v>
      </c>
      <c r="L37" s="55">
        <f t="shared" ref="L37" si="14">L$25*L38</f>
        <v>0.96630600000000033</v>
      </c>
    </row>
    <row r="38" spans="3:12" x14ac:dyDescent="0.2">
      <c r="C38" s="57" t="s">
        <v>196</v>
      </c>
      <c r="D38" s="112"/>
      <c r="E38" s="112"/>
      <c r="F38" s="26"/>
      <c r="G38" s="140">
        <v>0.02</v>
      </c>
      <c r="H38" s="99">
        <f>$G38</f>
        <v>0.02</v>
      </c>
      <c r="I38" s="99">
        <f t="shared" ref="I38:L41" si="15">$G38</f>
        <v>0.02</v>
      </c>
      <c r="J38" s="99">
        <f t="shared" si="15"/>
        <v>0.02</v>
      </c>
      <c r="K38" s="99">
        <f>$G38</f>
        <v>0.02</v>
      </c>
      <c r="L38" s="126">
        <f t="shared" si="15"/>
        <v>0.02</v>
      </c>
    </row>
    <row r="39" spans="3:12" x14ac:dyDescent="0.2">
      <c r="C39" s="57"/>
      <c r="D39" s="112"/>
      <c r="E39" s="112"/>
      <c r="F39" s="26"/>
      <c r="G39" s="99"/>
      <c r="H39" s="99"/>
      <c r="I39" s="99"/>
      <c r="J39" s="99"/>
      <c r="K39" s="99"/>
      <c r="L39" s="126"/>
    </row>
    <row r="40" spans="3:12" x14ac:dyDescent="0.2">
      <c r="C40" s="100" t="s">
        <v>198</v>
      </c>
      <c r="D40" s="112"/>
      <c r="E40" s="112"/>
      <c r="F40" s="26"/>
      <c r="G40" s="29">
        <f t="shared" ref="G40:H40" si="16">G$25*G41</f>
        <v>0.3</v>
      </c>
      <c r="H40" s="29">
        <f t="shared" si="16"/>
        <v>0.33</v>
      </c>
      <c r="I40" s="29">
        <f t="shared" ref="I40" si="17">I$25*I41</f>
        <v>0.36300000000000004</v>
      </c>
      <c r="J40" s="29">
        <f t="shared" ref="J40" si="18">J$25*J41</f>
        <v>0.3993000000000001</v>
      </c>
      <c r="K40" s="29">
        <f t="shared" ref="K40" si="19">K$25*K41</f>
        <v>0.43923000000000012</v>
      </c>
      <c r="L40" s="55">
        <f t="shared" ref="L40" si="20">L$25*L41</f>
        <v>0.48315300000000017</v>
      </c>
    </row>
    <row r="41" spans="3:12" x14ac:dyDescent="0.2">
      <c r="C41" s="102" t="s">
        <v>196</v>
      </c>
      <c r="D41" s="103"/>
      <c r="E41" s="103"/>
      <c r="F41" s="103"/>
      <c r="G41" s="141">
        <v>0.01</v>
      </c>
      <c r="H41" s="43">
        <f>$G41</f>
        <v>0.01</v>
      </c>
      <c r="I41" s="43">
        <f t="shared" si="15"/>
        <v>0.01</v>
      </c>
      <c r="J41" s="43">
        <f t="shared" si="15"/>
        <v>0.01</v>
      </c>
      <c r="K41" s="43">
        <f>$G41</f>
        <v>0.01</v>
      </c>
      <c r="L41" s="127">
        <f t="shared" si="15"/>
        <v>0.01</v>
      </c>
    </row>
    <row r="42" spans="3:12" x14ac:dyDescent="0.2">
      <c r="C42" s="25" t="s">
        <v>199</v>
      </c>
      <c r="D42" s="26"/>
      <c r="E42" s="26"/>
      <c r="F42" s="26"/>
      <c r="G42" s="29">
        <f>G37+G40</f>
        <v>0.89999999999999991</v>
      </c>
      <c r="H42" s="29">
        <f t="shared" ref="H42:L42" si="21">H37+H40</f>
        <v>0.99</v>
      </c>
      <c r="I42" s="29">
        <f t="shared" si="21"/>
        <v>1.0890000000000002</v>
      </c>
      <c r="J42" s="29">
        <f t="shared" si="21"/>
        <v>1.1979000000000002</v>
      </c>
      <c r="K42" s="29">
        <f t="shared" si="21"/>
        <v>1.3176900000000002</v>
      </c>
      <c r="L42" s="55">
        <f t="shared" si="21"/>
        <v>1.4494590000000005</v>
      </c>
    </row>
    <row r="43" spans="3:12" x14ac:dyDescent="0.2">
      <c r="C43" s="17"/>
      <c r="D43" s="26"/>
      <c r="E43" s="26"/>
      <c r="F43" s="26"/>
      <c r="G43" s="39"/>
      <c r="H43" s="39"/>
      <c r="I43" s="39"/>
      <c r="J43" s="39"/>
      <c r="K43" s="39"/>
      <c r="L43" s="40"/>
    </row>
    <row r="44" spans="3:12" x14ac:dyDescent="0.2">
      <c r="C44" s="100" t="s">
        <v>200</v>
      </c>
      <c r="D44" s="112"/>
      <c r="E44" s="112"/>
      <c r="F44" s="26"/>
      <c r="G44" s="29">
        <f t="shared" ref="G44:H44" si="22">G$25*G45</f>
        <v>0.6</v>
      </c>
      <c r="H44" s="29">
        <f t="shared" si="22"/>
        <v>0.66</v>
      </c>
      <c r="I44" s="29">
        <f t="shared" ref="I44" si="23">I$25*I45</f>
        <v>0.72600000000000009</v>
      </c>
      <c r="J44" s="29">
        <f t="shared" ref="J44" si="24">J$25*J45</f>
        <v>0.7986000000000002</v>
      </c>
      <c r="K44" s="29">
        <f t="shared" ref="K44" si="25">K$25*K45</f>
        <v>0.87846000000000024</v>
      </c>
      <c r="L44" s="55">
        <f t="shared" ref="L44" si="26">L$25*L45</f>
        <v>0.96630600000000033</v>
      </c>
    </row>
    <row r="45" spans="3:12" x14ac:dyDescent="0.2">
      <c r="C45" s="57" t="s">
        <v>196</v>
      </c>
      <c r="D45" s="112"/>
      <c r="E45" s="112"/>
      <c r="F45" s="26"/>
      <c r="G45" s="140">
        <v>0.02</v>
      </c>
      <c r="H45" s="99">
        <f>$G45</f>
        <v>0.02</v>
      </c>
      <c r="I45" s="99">
        <f t="shared" ref="I45:L45" si="27">$G45</f>
        <v>0.02</v>
      </c>
      <c r="J45" s="99">
        <f t="shared" si="27"/>
        <v>0.02</v>
      </c>
      <c r="K45" s="99">
        <f>$G45</f>
        <v>0.02</v>
      </c>
      <c r="L45" s="126">
        <f t="shared" si="27"/>
        <v>0.02</v>
      </c>
    </row>
    <row r="46" spans="3:12" ht="13.5" thickBot="1" x14ac:dyDescent="0.25">
      <c r="C46" s="100"/>
      <c r="D46" s="112"/>
      <c r="E46" s="112"/>
      <c r="F46" s="26"/>
      <c r="G46" s="113"/>
      <c r="H46" s="29"/>
      <c r="I46" s="29"/>
      <c r="J46" s="29"/>
      <c r="K46" s="29"/>
      <c r="L46" s="55"/>
    </row>
    <row r="47" spans="3:12" ht="14.25" thickTop="1" thickBot="1" x14ac:dyDescent="0.25">
      <c r="C47" s="106" t="s">
        <v>201</v>
      </c>
      <c r="D47" s="107"/>
      <c r="E47" s="107"/>
      <c r="F47" s="108"/>
      <c r="G47" s="109"/>
      <c r="H47" s="110"/>
      <c r="I47" s="110"/>
      <c r="J47" s="110"/>
      <c r="K47" s="110"/>
      <c r="L47" s="111"/>
    </row>
    <row r="48" spans="3:12" ht="13.5" thickTop="1" x14ac:dyDescent="0.2">
      <c r="C48" s="100" t="str">
        <f>C27</f>
        <v>EBITDA</v>
      </c>
      <c r="D48" s="112"/>
      <c r="E48" s="112"/>
      <c r="F48" s="26"/>
      <c r="G48" s="128">
        <f>G27</f>
        <v>8.1000000000000014</v>
      </c>
      <c r="H48" s="128">
        <f t="shared" ref="H48:L48" si="28">H27</f>
        <v>8.91</v>
      </c>
      <c r="I48" s="128">
        <f t="shared" si="28"/>
        <v>9.8010000000000019</v>
      </c>
      <c r="J48" s="128">
        <f t="shared" si="28"/>
        <v>10.781100000000002</v>
      </c>
      <c r="K48" s="128">
        <f t="shared" si="28"/>
        <v>11.859210000000003</v>
      </c>
      <c r="L48" s="129">
        <f t="shared" si="28"/>
        <v>13.045131000000005</v>
      </c>
    </row>
    <row r="49" spans="3:12" x14ac:dyDescent="0.2">
      <c r="C49" s="100" t="s">
        <v>202</v>
      </c>
      <c r="D49" s="112"/>
      <c r="E49" s="112"/>
      <c r="F49" s="26"/>
      <c r="G49" s="128">
        <f>-G42</f>
        <v>-0.89999999999999991</v>
      </c>
      <c r="H49" s="128">
        <f t="shared" ref="H49:L49" si="29">-H42</f>
        <v>-0.99</v>
      </c>
      <c r="I49" s="128">
        <f t="shared" si="29"/>
        <v>-1.0890000000000002</v>
      </c>
      <c r="J49" s="128">
        <f t="shared" si="29"/>
        <v>-1.1979000000000002</v>
      </c>
      <c r="K49" s="128">
        <f t="shared" si="29"/>
        <v>-1.3176900000000002</v>
      </c>
      <c r="L49" s="129">
        <f t="shared" si="29"/>
        <v>-1.4494590000000005</v>
      </c>
    </row>
    <row r="50" spans="3:12" x14ac:dyDescent="0.2">
      <c r="C50" s="100" t="s">
        <v>203</v>
      </c>
      <c r="D50" s="112"/>
      <c r="E50" s="112"/>
      <c r="F50" s="26"/>
      <c r="G50" s="113">
        <v>0</v>
      </c>
      <c r="H50" s="29">
        <f>G44-H44</f>
        <v>-6.0000000000000053E-2</v>
      </c>
      <c r="I50" s="29">
        <f t="shared" ref="I50:L50" si="30">H44-I44</f>
        <v>-6.6000000000000059E-2</v>
      </c>
      <c r="J50" s="29">
        <f t="shared" si="30"/>
        <v>-7.2600000000000109E-2</v>
      </c>
      <c r="K50" s="29">
        <f t="shared" si="30"/>
        <v>-7.9860000000000042E-2</v>
      </c>
      <c r="L50" s="55">
        <f t="shared" si="30"/>
        <v>-8.7846000000000091E-2</v>
      </c>
    </row>
    <row r="51" spans="3:12" x14ac:dyDescent="0.2">
      <c r="C51" s="100" t="s">
        <v>204</v>
      </c>
      <c r="D51" s="112"/>
      <c r="E51" s="112"/>
      <c r="F51" s="26"/>
      <c r="G51" s="128">
        <f>-G66</f>
        <v>-1.4985000000000004</v>
      </c>
      <c r="H51" s="128">
        <f t="shared" ref="H51:L51" si="31">-H66</f>
        <v>-1.1624100000000002</v>
      </c>
      <c r="I51" s="128">
        <f t="shared" si="31"/>
        <v>-0.76835460000000022</v>
      </c>
      <c r="J51" s="128">
        <f t="shared" si="31"/>
        <v>-0.16538579850000026</v>
      </c>
      <c r="K51" s="128">
        <f t="shared" si="31"/>
        <v>0</v>
      </c>
      <c r="L51" s="129">
        <f t="shared" si="31"/>
        <v>0</v>
      </c>
    </row>
    <row r="52" spans="3:12" x14ac:dyDescent="0.2">
      <c r="C52" s="117" t="s">
        <v>205</v>
      </c>
      <c r="D52" s="114"/>
      <c r="E52" s="114"/>
      <c r="F52" s="104">
        <v>0.25</v>
      </c>
      <c r="G52" s="115">
        <f>-(G30-G66)*$F$52</f>
        <v>-1.5003750000000005</v>
      </c>
      <c r="H52" s="115">
        <f t="shared" ref="H52:L52" si="32">-(H30-H66)*$F$52</f>
        <v>-1.7718974999999999</v>
      </c>
      <c r="I52" s="115">
        <f t="shared" si="32"/>
        <v>-2.0766613500000002</v>
      </c>
      <c r="J52" s="115">
        <f t="shared" si="32"/>
        <v>-2.4542785503750002</v>
      </c>
      <c r="K52" s="115">
        <f t="shared" si="32"/>
        <v>-2.7451875000000006</v>
      </c>
      <c r="L52" s="116">
        <f t="shared" si="32"/>
        <v>-3.0197062500000014</v>
      </c>
    </row>
    <row r="53" spans="3:12" x14ac:dyDescent="0.2">
      <c r="C53" s="100" t="s">
        <v>206</v>
      </c>
      <c r="D53" s="112"/>
      <c r="E53" s="112"/>
      <c r="F53" s="26"/>
      <c r="G53" s="128">
        <f t="shared" ref="G53:L53" si="33">SUM(G48:G52)</f>
        <v>4.2011250000000011</v>
      </c>
      <c r="H53" s="128">
        <f t="shared" si="33"/>
        <v>4.9256924999999994</v>
      </c>
      <c r="I53" s="128">
        <f t="shared" si="33"/>
        <v>5.8009840500000003</v>
      </c>
      <c r="J53" s="128">
        <f t="shared" si="33"/>
        <v>6.8909356511250008</v>
      </c>
      <c r="K53" s="128">
        <f t="shared" si="33"/>
        <v>7.7164725000000018</v>
      </c>
      <c r="L53" s="129">
        <f t="shared" si="33"/>
        <v>8.4881197500000027</v>
      </c>
    </row>
    <row r="54" spans="3:12" x14ac:dyDescent="0.2">
      <c r="C54" s="117" t="s">
        <v>207</v>
      </c>
      <c r="D54" s="114"/>
      <c r="E54" s="114"/>
      <c r="F54" s="103"/>
      <c r="G54" s="119">
        <f>MIN(G53,G61)</f>
        <v>4.2011250000000011</v>
      </c>
      <c r="H54" s="119">
        <f t="shared" ref="H54:L54" si="34">MIN(H53,H61)</f>
        <v>4.9256924999999994</v>
      </c>
      <c r="I54" s="119">
        <f t="shared" si="34"/>
        <v>5.8009840500000003</v>
      </c>
      <c r="J54" s="119">
        <f t="shared" si="34"/>
        <v>1.2721984500000021</v>
      </c>
      <c r="K54" s="119">
        <f t="shared" si="34"/>
        <v>0</v>
      </c>
      <c r="L54" s="130">
        <f t="shared" si="34"/>
        <v>0</v>
      </c>
    </row>
    <row r="55" spans="3:12" x14ac:dyDescent="0.2">
      <c r="C55" s="105" t="s">
        <v>201</v>
      </c>
      <c r="D55" s="131"/>
      <c r="E55" s="131"/>
      <c r="F55" s="26"/>
      <c r="G55" s="132">
        <f>G53-G54</f>
        <v>0</v>
      </c>
      <c r="H55" s="132">
        <f t="shared" ref="H55:L55" si="35">H53-H54</f>
        <v>0</v>
      </c>
      <c r="I55" s="132">
        <f t="shared" si="35"/>
        <v>0</v>
      </c>
      <c r="J55" s="132">
        <f t="shared" si="35"/>
        <v>5.6187372011249987</v>
      </c>
      <c r="K55" s="132">
        <f t="shared" si="35"/>
        <v>7.7164725000000018</v>
      </c>
      <c r="L55" s="133">
        <f t="shared" si="35"/>
        <v>8.4881197500000027</v>
      </c>
    </row>
    <row r="56" spans="3:12" x14ac:dyDescent="0.2">
      <c r="C56" s="100"/>
      <c r="D56" s="112"/>
      <c r="E56" s="112"/>
      <c r="F56" s="26"/>
      <c r="G56" s="128"/>
      <c r="H56" s="128"/>
      <c r="I56" s="128"/>
      <c r="J56" s="128"/>
      <c r="K56" s="128"/>
      <c r="L56" s="129"/>
    </row>
    <row r="57" spans="3:12" ht="13.5" thickBot="1" x14ac:dyDescent="0.25">
      <c r="C57" s="100"/>
      <c r="D57" s="112"/>
      <c r="E57" s="112"/>
      <c r="F57" s="26"/>
      <c r="G57" s="113"/>
      <c r="H57" s="29"/>
      <c r="I57" s="29"/>
      <c r="J57" s="29"/>
      <c r="K57" s="29"/>
      <c r="L57" s="55"/>
    </row>
    <row r="58" spans="3:12" ht="14.25" thickTop="1" thickBot="1" x14ac:dyDescent="0.25">
      <c r="C58" s="106" t="s">
        <v>208</v>
      </c>
      <c r="D58" s="107"/>
      <c r="E58" s="107"/>
      <c r="F58" s="108"/>
      <c r="G58" s="109"/>
      <c r="H58" s="110"/>
      <c r="I58" s="110"/>
      <c r="J58" s="110"/>
      <c r="K58" s="110"/>
      <c r="L58" s="111"/>
    </row>
    <row r="59" spans="3:12" ht="13.5" thickTop="1" x14ac:dyDescent="0.2">
      <c r="C59" s="97" t="s">
        <v>176</v>
      </c>
      <c r="D59" s="134"/>
      <c r="E59" s="134"/>
      <c r="F59" s="94">
        <v>1.5</v>
      </c>
      <c r="G59" s="29">
        <f>G27*F59</f>
        <v>12.150000000000002</v>
      </c>
      <c r="H59" s="29">
        <f>MAX(G59-G54,0)</f>
        <v>7.948875000000001</v>
      </c>
      <c r="I59" s="29">
        <f t="shared" ref="I59:L59" si="36">MAX(H59-H54,0)</f>
        <v>3.0231825000000017</v>
      </c>
      <c r="J59" s="29">
        <f t="shared" si="36"/>
        <v>0</v>
      </c>
      <c r="K59" s="29">
        <f t="shared" si="36"/>
        <v>0</v>
      </c>
      <c r="L59" s="55">
        <f t="shared" si="36"/>
        <v>0</v>
      </c>
    </row>
    <row r="60" spans="3:12" x14ac:dyDescent="0.2">
      <c r="C60" s="95" t="s">
        <v>178</v>
      </c>
      <c r="D60" s="96"/>
      <c r="E60" s="96"/>
      <c r="F60" s="87">
        <v>0.5</v>
      </c>
      <c r="G60" s="88">
        <f>G27*F60</f>
        <v>4.0500000000000007</v>
      </c>
      <c r="H60" s="88">
        <f>MAX(G60-(G53-(G59-H59)),0)</f>
        <v>4.0500000000000007</v>
      </c>
      <c r="I60" s="88">
        <f t="shared" ref="I60:L60" si="37">MAX(H60-(H53-(H59-I59)),0)</f>
        <v>4.0500000000000007</v>
      </c>
      <c r="J60" s="88">
        <f t="shared" si="37"/>
        <v>1.2721984500000021</v>
      </c>
      <c r="K60" s="88">
        <f t="shared" si="37"/>
        <v>0</v>
      </c>
      <c r="L60" s="89">
        <f t="shared" si="37"/>
        <v>0</v>
      </c>
    </row>
    <row r="61" spans="3:12" x14ac:dyDescent="0.2">
      <c r="C61" s="25" t="s">
        <v>209</v>
      </c>
      <c r="F61" s="48">
        <f>G61/G27</f>
        <v>2</v>
      </c>
      <c r="G61" s="29">
        <f>SUM(G59:G60)</f>
        <v>16.200000000000003</v>
      </c>
      <c r="H61" s="29">
        <f t="shared" ref="H61:L61" si="38">SUM(H59:H60)</f>
        <v>11.998875000000002</v>
      </c>
      <c r="I61" s="29">
        <f t="shared" si="38"/>
        <v>7.0731825000000024</v>
      </c>
      <c r="J61" s="29">
        <f t="shared" si="38"/>
        <v>1.2721984500000021</v>
      </c>
      <c r="K61" s="29">
        <f t="shared" si="38"/>
        <v>0</v>
      </c>
      <c r="L61" s="55">
        <f t="shared" si="38"/>
        <v>0</v>
      </c>
    </row>
    <row r="62" spans="3:12" x14ac:dyDescent="0.2">
      <c r="C62" s="100"/>
      <c r="D62" s="112"/>
      <c r="E62" s="112"/>
      <c r="F62" s="26"/>
      <c r="G62" s="113"/>
      <c r="H62" s="29"/>
      <c r="I62" s="29"/>
      <c r="J62" s="29"/>
      <c r="K62" s="29"/>
      <c r="L62" s="55"/>
    </row>
    <row r="63" spans="3:12" x14ac:dyDescent="0.2">
      <c r="C63" s="17" t="s">
        <v>210</v>
      </c>
      <c r="D63" s="26"/>
      <c r="E63" s="26"/>
      <c r="F63" s="26"/>
      <c r="G63" s="39"/>
      <c r="H63" s="39"/>
      <c r="I63" s="39"/>
      <c r="J63" s="39"/>
      <c r="K63" s="39"/>
      <c r="L63" s="40"/>
    </row>
    <row r="64" spans="3:12" x14ac:dyDescent="0.2">
      <c r="C64" s="57" t="s">
        <v>211</v>
      </c>
      <c r="D64" s="112"/>
      <c r="E64" s="112"/>
      <c r="F64" s="65">
        <v>0.08</v>
      </c>
      <c r="G64" s="29">
        <f>$F64*G59</f>
        <v>0.9720000000000002</v>
      </c>
      <c r="H64" s="29">
        <f t="shared" ref="H64:L64" si="39">$F64*H59</f>
        <v>0.63591000000000009</v>
      </c>
      <c r="I64" s="29">
        <f t="shared" si="39"/>
        <v>0.24185460000000014</v>
      </c>
      <c r="J64" s="29">
        <f t="shared" si="39"/>
        <v>0</v>
      </c>
      <c r="K64" s="29">
        <f t="shared" si="39"/>
        <v>0</v>
      </c>
      <c r="L64" s="55">
        <f t="shared" si="39"/>
        <v>0</v>
      </c>
    </row>
    <row r="65" spans="3:12" x14ac:dyDescent="0.2">
      <c r="C65" s="102" t="s">
        <v>212</v>
      </c>
      <c r="D65" s="114"/>
      <c r="E65" s="114"/>
      <c r="F65" s="104">
        <v>0.13</v>
      </c>
      <c r="G65" s="115">
        <f>$F65*G60</f>
        <v>0.52650000000000008</v>
      </c>
      <c r="H65" s="115">
        <f t="shared" ref="H65:L65" si="40">$F65*H60</f>
        <v>0.52650000000000008</v>
      </c>
      <c r="I65" s="115">
        <f t="shared" si="40"/>
        <v>0.52650000000000008</v>
      </c>
      <c r="J65" s="115">
        <f t="shared" si="40"/>
        <v>0.16538579850000026</v>
      </c>
      <c r="K65" s="115">
        <f t="shared" si="40"/>
        <v>0</v>
      </c>
      <c r="L65" s="116">
        <f t="shared" si="40"/>
        <v>0</v>
      </c>
    </row>
    <row r="66" spans="3:12" x14ac:dyDescent="0.2">
      <c r="C66" s="27" t="s">
        <v>213</v>
      </c>
      <c r="D66" s="28"/>
      <c r="E66" s="28"/>
      <c r="F66" s="28"/>
      <c r="G66" s="30">
        <f>SUM(G64:G65)</f>
        <v>1.4985000000000004</v>
      </c>
      <c r="H66" s="30">
        <f t="shared" ref="H66:L66" si="41">SUM(H64:H65)</f>
        <v>1.1624100000000002</v>
      </c>
      <c r="I66" s="30">
        <f t="shared" si="41"/>
        <v>0.76835460000000022</v>
      </c>
      <c r="J66" s="30">
        <f t="shared" si="41"/>
        <v>0.16538579850000026</v>
      </c>
      <c r="K66" s="30">
        <f t="shared" si="41"/>
        <v>0</v>
      </c>
      <c r="L66" s="58">
        <f t="shared" si="41"/>
        <v>0</v>
      </c>
    </row>
    <row r="68" spans="3:12" x14ac:dyDescent="0.2">
      <c r="C68" s="16" t="s">
        <v>214</v>
      </c>
      <c r="D68" s="46"/>
      <c r="E68" s="46"/>
      <c r="F68" s="46"/>
      <c r="G68" s="33">
        <f>-G27*$G$8</f>
        <v>-52.650000000000006</v>
      </c>
      <c r="H68" s="120">
        <v>0</v>
      </c>
      <c r="I68" s="120">
        <v>0</v>
      </c>
      <c r="J68" s="120">
        <v>0</v>
      </c>
      <c r="K68" s="120">
        <v>0</v>
      </c>
      <c r="L68" s="34">
        <f>L27*$G$8</f>
        <v>84.793351500000028</v>
      </c>
    </row>
    <row r="69" spans="3:12" x14ac:dyDescent="0.2">
      <c r="C69" s="17" t="s">
        <v>215</v>
      </c>
      <c r="D69" s="26"/>
      <c r="E69" s="26"/>
      <c r="F69" s="26"/>
      <c r="G69" s="39">
        <f>G68</f>
        <v>-52.650000000000006</v>
      </c>
      <c r="H69" s="39">
        <f t="shared" ref="H69:K69" si="42">H68</f>
        <v>0</v>
      </c>
      <c r="I69" s="39">
        <f t="shared" si="42"/>
        <v>0</v>
      </c>
      <c r="J69" s="39">
        <f t="shared" si="42"/>
        <v>0</v>
      </c>
      <c r="K69" s="39">
        <f t="shared" si="42"/>
        <v>0</v>
      </c>
      <c r="L69" s="40">
        <f>L68+SUM(G55:L55)-L61</f>
        <v>106.61668095112503</v>
      </c>
    </row>
    <row r="70" spans="3:12" x14ac:dyDescent="0.2">
      <c r="C70" s="17" t="s">
        <v>216</v>
      </c>
      <c r="D70" s="26"/>
      <c r="E70" s="26"/>
      <c r="F70" s="26"/>
      <c r="G70" s="39">
        <f>G68+G61</f>
        <v>-36.450000000000003</v>
      </c>
      <c r="H70" s="39">
        <f>H68</f>
        <v>0</v>
      </c>
      <c r="I70" s="39">
        <f t="shared" ref="I70:K70" si="43">I68</f>
        <v>0</v>
      </c>
      <c r="J70" s="39">
        <f t="shared" si="43"/>
        <v>0</v>
      </c>
      <c r="K70" s="39">
        <f t="shared" si="43"/>
        <v>0</v>
      </c>
      <c r="L70" s="40">
        <f>L69</f>
        <v>106.61668095112503</v>
      </c>
    </row>
    <row r="71" spans="3:12" x14ac:dyDescent="0.2">
      <c r="C71" s="17" t="s">
        <v>217</v>
      </c>
      <c r="D71" s="26"/>
      <c r="E71" s="26"/>
      <c r="F71" s="26"/>
      <c r="G71" s="32">
        <f>IRR(G69:L69,0.1)</f>
        <v>0.15155677984616478</v>
      </c>
      <c r="H71" s="26"/>
      <c r="I71" s="26"/>
      <c r="J71" s="26"/>
      <c r="K71" s="26"/>
      <c r="L71" s="41"/>
    </row>
    <row r="72" spans="3:12" x14ac:dyDescent="0.2">
      <c r="C72" s="18" t="s">
        <v>172</v>
      </c>
      <c r="D72" s="4"/>
      <c r="E72" s="4"/>
      <c r="F72" s="4"/>
      <c r="G72" s="35">
        <f>IRR(G70:L70,0.1)</f>
        <v>0.239440049385093</v>
      </c>
      <c r="H72" s="28"/>
      <c r="I72" s="28"/>
      <c r="J72" s="28"/>
      <c r="K72" s="28"/>
      <c r="L72" s="42"/>
    </row>
    <row r="73" spans="3:12" x14ac:dyDescent="0.2">
      <c r="C73" s="26"/>
      <c r="D73" s="26"/>
      <c r="E73" s="26"/>
      <c r="F73" s="26"/>
      <c r="G73" s="32"/>
    </row>
    <row r="75" spans="3:12" x14ac:dyDescent="0.2">
      <c r="C75" s="66" t="s">
        <v>218</v>
      </c>
      <c r="D75" s="67"/>
      <c r="E75" s="67"/>
      <c r="F75" s="67"/>
      <c r="G75" s="67"/>
      <c r="H75" s="67"/>
      <c r="I75" s="67"/>
      <c r="J75" s="67"/>
      <c r="K75" s="67"/>
      <c r="L75" s="68"/>
    </row>
    <row r="76" spans="3:12" x14ac:dyDescent="0.2">
      <c r="C76" s="59">
        <f>G72</f>
        <v>0.239440049385093</v>
      </c>
      <c r="D76" s="136">
        <v>0</v>
      </c>
      <c r="E76" s="36">
        <f>D76+0.025</f>
        <v>2.5000000000000001E-2</v>
      </c>
      <c r="F76" s="36">
        <f t="shared" ref="F76:L76" si="44">E76+0.025</f>
        <v>0.05</v>
      </c>
      <c r="G76" s="36">
        <f t="shared" si="44"/>
        <v>7.5000000000000011E-2</v>
      </c>
      <c r="H76" s="36">
        <f t="shared" si="44"/>
        <v>0.1</v>
      </c>
      <c r="I76" s="36">
        <f t="shared" si="44"/>
        <v>0.125</v>
      </c>
      <c r="J76" s="36">
        <f t="shared" si="44"/>
        <v>0.15</v>
      </c>
      <c r="K76" s="36">
        <f t="shared" si="44"/>
        <v>0.17499999999999999</v>
      </c>
      <c r="L76" s="60">
        <f t="shared" si="44"/>
        <v>0.19999999999999998</v>
      </c>
    </row>
    <row r="77" spans="3:12" x14ac:dyDescent="0.2">
      <c r="C77" s="61">
        <v>0.25</v>
      </c>
      <c r="D77" s="37">
        <f t="dataTable" ref="D77:L87" dt2D="1" dtr="1" r1="F25" r2="L26"/>
        <v>0.10570773052400062</v>
      </c>
      <c r="E77" s="31">
        <v>0.13464415941884278</v>
      </c>
      <c r="F77" s="31">
        <v>0.16324390936828359</v>
      </c>
      <c r="G77" s="31">
        <v>0.19156236456659048</v>
      </c>
      <c r="H77" s="31">
        <v>0.21964461004405589</v>
      </c>
      <c r="I77" s="31">
        <v>0.24752765337059501</v>
      </c>
      <c r="J77" s="31">
        <v>0.27524209243031938</v>
      </c>
      <c r="K77" s="31">
        <v>0.30281338641682742</v>
      </c>
      <c r="L77" s="62">
        <v>0.33026254338124184</v>
      </c>
    </row>
    <row r="78" spans="3:12" x14ac:dyDescent="0.2">
      <c r="C78" s="63">
        <f>C77+0.01</f>
        <v>0.26</v>
      </c>
      <c r="D78" s="37">
        <v>0.1152373218864855</v>
      </c>
      <c r="E78" s="31">
        <v>0.14428565160998885</v>
      </c>
      <c r="F78" s="31">
        <v>0.17301221882110229</v>
      </c>
      <c r="G78" s="31">
        <v>0.20146986019712654</v>
      </c>
      <c r="H78" s="31">
        <v>0.22970164532605164</v>
      </c>
      <c r="I78" s="31">
        <v>0.25774296574887501</v>
      </c>
      <c r="J78" s="31">
        <v>0.2856231082524967</v>
      </c>
      <c r="K78" s="31">
        <v>0.31336645727777723</v>
      </c>
      <c r="L78" s="62">
        <v>0.34096222945168897</v>
      </c>
    </row>
    <row r="79" spans="3:12" x14ac:dyDescent="0.2">
      <c r="C79" s="63">
        <f t="shared" ref="C79:C87" si="45">C78+0.01</f>
        <v>0.27</v>
      </c>
      <c r="D79" s="37">
        <v>0.12445190681134188</v>
      </c>
      <c r="E79" s="31">
        <v>0.1536127381271708</v>
      </c>
      <c r="F79" s="31">
        <v>0.18246558227198895</v>
      </c>
      <c r="G79" s="31">
        <v>0.21106094579374535</v>
      </c>
      <c r="H79" s="31">
        <v>0.239440049385093</v>
      </c>
      <c r="I79" s="31">
        <v>0.26763679833437459</v>
      </c>
      <c r="J79" s="31">
        <v>0.29567927094715829</v>
      </c>
      <c r="K79" s="31">
        <v>0.32359085911633434</v>
      </c>
      <c r="L79" s="62">
        <v>0.35133093235540946</v>
      </c>
    </row>
    <row r="80" spans="3:12" x14ac:dyDescent="0.2">
      <c r="C80" s="63">
        <f t="shared" si="45"/>
        <v>0.28000000000000003</v>
      </c>
      <c r="D80" s="37">
        <v>0.13337398785972754</v>
      </c>
      <c r="E80" s="31">
        <v>0.1626475873610238</v>
      </c>
      <c r="F80" s="31">
        <v>0.19162596522908282</v>
      </c>
      <c r="G80" s="31">
        <v>0.2203574880418353</v>
      </c>
      <c r="H80" s="31">
        <v>0.24888167389368565</v>
      </c>
      <c r="I80" s="31">
        <v>0.27723105614577004</v>
      </c>
      <c r="J80" s="31">
        <v>0.30543259528245725</v>
      </c>
      <c r="K80" s="31">
        <v>0.33348593230012002</v>
      </c>
      <c r="L80" s="62">
        <v>0.36139083441300768</v>
      </c>
    </row>
    <row r="81" spans="3:12" x14ac:dyDescent="0.2">
      <c r="C81" s="63">
        <f t="shared" si="45"/>
        <v>0.29000000000000004</v>
      </c>
      <c r="D81" s="37">
        <v>0.14202366212441908</v>
      </c>
      <c r="E81" s="31">
        <v>0.17141002758317292</v>
      </c>
      <c r="F81" s="31">
        <v>0.20051303870635162</v>
      </c>
      <c r="G81" s="31">
        <v>0.22937908951182173</v>
      </c>
      <c r="H81" s="31">
        <v>0.25804612464777876</v>
      </c>
      <c r="I81" s="31">
        <v>0.28654540681823959</v>
      </c>
      <c r="J81" s="31">
        <v>0.31490285922239725</v>
      </c>
      <c r="K81" s="31">
        <v>0.34308827396889785</v>
      </c>
      <c r="L81" s="62">
        <v>0.37116188810787043</v>
      </c>
    </row>
    <row r="82" spans="3:12" x14ac:dyDescent="0.2">
      <c r="C82" s="63">
        <f t="shared" si="45"/>
        <v>0.30000000000000004</v>
      </c>
      <c r="D82" s="37">
        <v>0.1504189574917083</v>
      </c>
      <c r="E82" s="31">
        <v>0.17991787005722615</v>
      </c>
      <c r="F82" s="31">
        <v>0.2091444928822328</v>
      </c>
      <c r="G82" s="31">
        <v>0.23814339550814312</v>
      </c>
      <c r="H82" s="31">
        <v>0.26695106377838562</v>
      </c>
      <c r="I82" s="31">
        <v>0.29559757986837698</v>
      </c>
      <c r="J82" s="31">
        <v>0.32409721036916883</v>
      </c>
      <c r="K82" s="31">
        <v>0.35242361234792585</v>
      </c>
      <c r="L82" s="62">
        <v>0.38066210978261905</v>
      </c>
    </row>
    <row r="83" spans="3:12" x14ac:dyDescent="0.2">
      <c r="C83" s="63">
        <f t="shared" si="45"/>
        <v>0.31000000000000005</v>
      </c>
      <c r="D83" s="37">
        <v>0.15857611151993756</v>
      </c>
      <c r="E83" s="31">
        <v>0.18818717777508875</v>
      </c>
      <c r="F83" s="31">
        <v>0.21753629841977951</v>
      </c>
      <c r="G83" s="31">
        <v>0.24666635019105332</v>
      </c>
      <c r="H83" s="31">
        <v>0.27561246234601877</v>
      </c>
      <c r="I83" s="31">
        <v>0.3044036171100164</v>
      </c>
      <c r="J83" s="31">
        <v>0.3330240055882161</v>
      </c>
      <c r="K83" s="31">
        <v>0.36150809284311469</v>
      </c>
      <c r="L83" s="62">
        <v>0.38990782610399077</v>
      </c>
    </row>
    <row r="84" spans="3:12" x14ac:dyDescent="0.2">
      <c r="C84" s="63">
        <f t="shared" si="45"/>
        <v>0.32000000000000006</v>
      </c>
      <c r="D84" s="37">
        <v>0.1665098045023734</v>
      </c>
      <c r="E84" s="31">
        <v>0.19623249046095581</v>
      </c>
      <c r="F84" s="31">
        <v>0.225702925717296</v>
      </c>
      <c r="G84" s="31">
        <v>0.25496241176808754</v>
      </c>
      <c r="H84" s="31">
        <v>0.28404481283669902</v>
      </c>
      <c r="I84" s="31">
        <v>0.3129780835654743</v>
      </c>
      <c r="J84" s="31">
        <v>0.34171789562103383</v>
      </c>
      <c r="K84" s="31">
        <v>0.37035639138339094</v>
      </c>
      <c r="L84" s="62">
        <v>0.39891388217764034</v>
      </c>
    </row>
    <row r="85" spans="3:12" x14ac:dyDescent="0.2">
      <c r="C85" s="63">
        <f t="shared" si="45"/>
        <v>0.33000000000000007</v>
      </c>
      <c r="D85" s="37">
        <v>0.17423335546477392</v>
      </c>
      <c r="E85" s="31">
        <v>0.20406701423756246</v>
      </c>
      <c r="F85" s="31">
        <v>0.23365752998549727</v>
      </c>
      <c r="G85" s="31">
        <v>0.26304473440502107</v>
      </c>
      <c r="H85" s="31">
        <v>0.29226130900565606</v>
      </c>
      <c r="I85" s="31">
        <v>0.3213103319755255</v>
      </c>
      <c r="J85" s="31">
        <v>0.35019212238586062</v>
      </c>
      <c r="K85" s="31">
        <v>0.37898189023444773</v>
      </c>
      <c r="L85" s="62">
        <v>0.40769381829763596</v>
      </c>
    </row>
    <row r="86" spans="3:12" x14ac:dyDescent="0.2">
      <c r="C86" s="63">
        <f t="shared" si="45"/>
        <v>0.34000000000000008</v>
      </c>
      <c r="D86" s="37">
        <v>0.18175888799860918</v>
      </c>
      <c r="E86" s="31">
        <v>0.21170278236922924</v>
      </c>
      <c r="F86" s="31">
        <v>0.24141210838873062</v>
      </c>
      <c r="G86" s="31">
        <v>0.2709253228820736</v>
      </c>
      <c r="H86" s="31">
        <v>0.30027399894386808</v>
      </c>
      <c r="I86" s="31">
        <v>0.32943219474330743</v>
      </c>
      <c r="J86" s="31">
        <v>0.3584587924155731</v>
      </c>
      <c r="K86" s="31">
        <v>0.3873968280505915</v>
      </c>
      <c r="L86" s="62">
        <v>0.41626002086919867</v>
      </c>
    </row>
    <row r="87" spans="3:12" x14ac:dyDescent="0.2">
      <c r="C87" s="64">
        <f t="shared" si="45"/>
        <v>0.35000000000000009</v>
      </c>
      <c r="D87" s="50">
        <v>0.18909747137755462</v>
      </c>
      <c r="E87" s="51">
        <v>0.21915079229618795</v>
      </c>
      <c r="F87" s="51">
        <v>0.24897763419055385</v>
      </c>
      <c r="G87" s="51">
        <v>0.27861516478059278</v>
      </c>
      <c r="H87" s="51">
        <v>0.30809048796642768</v>
      </c>
      <c r="I87" s="51">
        <v>0.33736030005831585</v>
      </c>
      <c r="J87" s="51">
        <v>0.36652900506125774</v>
      </c>
      <c r="K87" s="51">
        <v>0.39561242859126811</v>
      </c>
      <c r="L87" s="52">
        <v>0.42462385193039487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1E407-88C6-43DC-9AEA-DBCE2EDA03BC}">
  <sheetPr>
    <pageSetUpPr fitToPage="1"/>
  </sheetPr>
  <dimension ref="A1:S38"/>
  <sheetViews>
    <sheetView showGridLines="0" zoomScale="70" zoomScaleNormal="70" workbookViewId="0"/>
  </sheetViews>
  <sheetFormatPr defaultRowHeight="15" x14ac:dyDescent="0.25"/>
  <cols>
    <col min="1" max="1" width="9.140625" style="19"/>
    <col min="2" max="2" width="2.42578125" style="19" customWidth="1"/>
    <col min="3" max="3" width="4" style="19" customWidth="1"/>
    <col min="4" max="4" width="8.28515625" style="19" customWidth="1"/>
    <col min="5" max="5" width="7.28515625" style="19" customWidth="1"/>
    <col min="6" max="6" width="2.42578125" style="19" customWidth="1"/>
    <col min="7" max="7" width="4" style="19" customWidth="1"/>
    <col min="8" max="8" width="18.140625" style="19" customWidth="1"/>
    <col min="9" max="9" width="9.140625" style="19"/>
    <col min="10" max="10" width="2.42578125" style="19" customWidth="1"/>
    <col min="11" max="11" width="4" style="19" customWidth="1"/>
    <col min="12" max="12" width="26.5703125" style="19" customWidth="1"/>
    <col min="13" max="13" width="9.140625" style="19"/>
    <col min="14" max="14" width="2.42578125" style="19" customWidth="1"/>
    <col min="15" max="15" width="4" style="19" customWidth="1"/>
    <col min="16" max="16" width="24.42578125" style="19" customWidth="1"/>
    <col min="17" max="17" width="9.140625" style="19"/>
    <col min="18" max="18" width="2.42578125" style="19" customWidth="1"/>
    <col min="19" max="16384" width="9.140625" style="19"/>
  </cols>
  <sheetData>
    <row r="1" spans="1:19" x14ac:dyDescent="0.25">
      <c r="A1" s="184" t="str">
        <f>IF('Readiness Questions'!B2="","Company Name",'Readiness Questions'!B2)</f>
        <v>Company Name</v>
      </c>
    </row>
    <row r="2" spans="1:19" x14ac:dyDescent="0.25">
      <c r="P2" s="19" t="s">
        <v>219</v>
      </c>
    </row>
    <row r="3" spans="1:19" x14ac:dyDescent="0.25">
      <c r="S3" s="20">
        <f>90/150</f>
        <v>0.6</v>
      </c>
    </row>
    <row r="7" spans="1:19" x14ac:dyDescent="0.25">
      <c r="L7" s="19" t="s">
        <v>220</v>
      </c>
      <c r="P7" s="19" t="s">
        <v>221</v>
      </c>
    </row>
    <row r="8" spans="1:19" x14ac:dyDescent="0.25">
      <c r="S8" s="20">
        <v>0.12</v>
      </c>
    </row>
    <row r="9" spans="1:19" x14ac:dyDescent="0.25">
      <c r="L9" s="21">
        <f>(1-S3-S8-S13)</f>
        <v>0.14000000000000001</v>
      </c>
    </row>
    <row r="12" spans="1:19" x14ac:dyDescent="0.25">
      <c r="H12" s="19" t="s">
        <v>222</v>
      </c>
      <c r="P12" s="19" t="s">
        <v>223</v>
      </c>
    </row>
    <row r="13" spans="1:19" x14ac:dyDescent="0.25">
      <c r="S13" s="20">
        <v>0.14000000000000001</v>
      </c>
    </row>
    <row r="14" spans="1:19" x14ac:dyDescent="0.25">
      <c r="H14" s="21">
        <f>L9-S18</f>
        <v>0.1</v>
      </c>
    </row>
    <row r="17" spans="1:19" x14ac:dyDescent="0.25">
      <c r="L17" s="19" t="s">
        <v>224</v>
      </c>
    </row>
    <row r="18" spans="1:19" x14ac:dyDescent="0.25">
      <c r="S18" s="20">
        <v>0.04</v>
      </c>
    </row>
    <row r="19" spans="1:19" x14ac:dyDescent="0.25">
      <c r="D19" s="19" t="s">
        <v>225</v>
      </c>
    </row>
    <row r="21" spans="1:19" x14ac:dyDescent="0.25">
      <c r="D21" s="22">
        <f>H14*H29</f>
        <v>0.25</v>
      </c>
    </row>
    <row r="22" spans="1:19" x14ac:dyDescent="0.25">
      <c r="L22" s="19" t="s">
        <v>226</v>
      </c>
    </row>
    <row r="23" spans="1:19" x14ac:dyDescent="0.25">
      <c r="S23" s="20">
        <f>4/15</f>
        <v>0.26666666666666666</v>
      </c>
    </row>
    <row r="27" spans="1:19" x14ac:dyDescent="0.25">
      <c r="H27" s="19" t="s">
        <v>227</v>
      </c>
      <c r="L27" s="19" t="s">
        <v>228</v>
      </c>
    </row>
    <row r="28" spans="1:19" x14ac:dyDescent="0.25">
      <c r="A28" s="23" t="s">
        <v>15</v>
      </c>
      <c r="S28" s="20">
        <f>1/15</f>
        <v>6.6666666666666666E-2</v>
      </c>
    </row>
    <row r="29" spans="1:19" x14ac:dyDescent="0.25">
      <c r="H29" s="24">
        <f>1/SUM(S23,S28,S33)</f>
        <v>2.5</v>
      </c>
    </row>
    <row r="30" spans="1:19" x14ac:dyDescent="0.25">
      <c r="A30" s="22">
        <f>D21*(1-S38)</f>
        <v>0.15</v>
      </c>
    </row>
    <row r="32" spans="1:19" x14ac:dyDescent="0.25">
      <c r="L32" s="19" t="s">
        <v>229</v>
      </c>
    </row>
    <row r="33" spans="4:19" x14ac:dyDescent="0.25">
      <c r="S33" s="20">
        <f>1/15</f>
        <v>6.6666666666666666E-2</v>
      </c>
    </row>
    <row r="37" spans="4:19" x14ac:dyDescent="0.25">
      <c r="D37" s="19" t="s">
        <v>230</v>
      </c>
    </row>
    <row r="38" spans="4:19" x14ac:dyDescent="0.25">
      <c r="S38" s="20">
        <v>0.4</v>
      </c>
    </row>
  </sheetData>
  <sheetProtection scenarios="1"/>
  <pageMargins left="0.7" right="0.7" top="0.75" bottom="0.75" header="0.3" footer="0.3"/>
  <pageSetup paperSize="150" scale="26"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R76"/>
  <sheetViews>
    <sheetView showGridLines="0" zoomScaleNormal="100" workbookViewId="0"/>
  </sheetViews>
  <sheetFormatPr defaultRowHeight="12.75" outlineLevelRow="1" x14ac:dyDescent="0.2"/>
  <cols>
    <col min="1" max="2" width="2.5703125" customWidth="1"/>
    <col min="3" max="3" width="45.28515625" customWidth="1"/>
    <col min="4" max="4" width="10.5703125" customWidth="1"/>
    <col min="5" max="5" width="10.28515625" customWidth="1"/>
  </cols>
  <sheetData>
    <row r="2" spans="2:18" x14ac:dyDescent="0.2">
      <c r="B2" s="25"/>
      <c r="C2" s="26" t="str">
        <f>IF('Readiness Questions'!B2="","Company Name",'Readiness Questions'!B2)</f>
        <v>Company Name</v>
      </c>
    </row>
    <row r="3" spans="2:18" x14ac:dyDescent="0.2">
      <c r="B3" s="25"/>
      <c r="C3" s="26" t="s">
        <v>231</v>
      </c>
    </row>
    <row r="4" spans="2:18" x14ac:dyDescent="0.2">
      <c r="B4" s="27"/>
      <c r="C4" s="4"/>
      <c r="D4" s="28"/>
      <c r="E4" s="28"/>
      <c r="F4" s="28"/>
      <c r="G4" s="28"/>
      <c r="H4" s="28"/>
      <c r="I4" s="28"/>
      <c r="J4" s="28"/>
      <c r="K4" s="28"/>
      <c r="L4" s="28"/>
      <c r="M4" s="28"/>
      <c r="N4" s="28"/>
      <c r="O4" s="28"/>
    </row>
    <row r="6" spans="2:18" x14ac:dyDescent="0.2">
      <c r="P6" s="9" t="str">
        <f t="shared" ref="P6:P12" si="0">C31</f>
        <v>Cash at Closing</v>
      </c>
      <c r="Q6" s="10">
        <f>E31</f>
        <v>0.4</v>
      </c>
      <c r="R6" s="10"/>
    </row>
    <row r="7" spans="2:18" x14ac:dyDescent="0.2">
      <c r="P7" s="9" t="str">
        <f t="shared" si="0"/>
        <v>Minimal Earnout</v>
      </c>
      <c r="Q7" s="10">
        <f>Q6</f>
        <v>0.4</v>
      </c>
      <c r="R7" s="10">
        <f t="shared" ref="R7:R12" si="1">E32</f>
        <v>0.2</v>
      </c>
    </row>
    <row r="8" spans="2:18" x14ac:dyDescent="0.2">
      <c r="P8" s="9" t="str">
        <f t="shared" si="0"/>
        <v>Equity Rollover</v>
      </c>
      <c r="Q8" s="10">
        <f>Q7+R7</f>
        <v>0.60000000000000009</v>
      </c>
      <c r="R8" s="10">
        <f t="shared" si="1"/>
        <v>0.1</v>
      </c>
    </row>
    <row r="9" spans="2:18" x14ac:dyDescent="0.2">
      <c r="P9" s="9" t="str">
        <f t="shared" si="0"/>
        <v>Employment Terms</v>
      </c>
      <c r="Q9" s="10">
        <f t="shared" ref="Q9:Q12" si="2">Q8+R8</f>
        <v>0.70000000000000007</v>
      </c>
      <c r="R9" s="10">
        <f t="shared" si="1"/>
        <v>0.1</v>
      </c>
    </row>
    <row r="10" spans="2:18" x14ac:dyDescent="0.2">
      <c r="P10" s="9" t="str">
        <f t="shared" si="0"/>
        <v>Employment Duration</v>
      </c>
      <c r="Q10" s="10">
        <f t="shared" si="2"/>
        <v>0.8</v>
      </c>
      <c r="R10" s="10">
        <f t="shared" si="1"/>
        <v>0.1</v>
      </c>
    </row>
    <row r="11" spans="2:18" x14ac:dyDescent="0.2">
      <c r="P11" s="9" t="str">
        <f t="shared" si="0"/>
        <v>Leadership Team</v>
      </c>
      <c r="Q11" s="10">
        <f t="shared" si="2"/>
        <v>0.9</v>
      </c>
      <c r="R11" s="10">
        <f t="shared" si="1"/>
        <v>0.05</v>
      </c>
    </row>
    <row r="12" spans="2:18" x14ac:dyDescent="0.2">
      <c r="P12" s="9" t="str">
        <f t="shared" si="0"/>
        <v>Execution Team</v>
      </c>
      <c r="Q12" s="10">
        <f t="shared" si="2"/>
        <v>0.95000000000000007</v>
      </c>
      <c r="R12" s="10">
        <f t="shared" si="1"/>
        <v>0.05</v>
      </c>
    </row>
    <row r="29" spans="3:5" x14ac:dyDescent="0.2">
      <c r="E29" s="3" t="s">
        <v>46</v>
      </c>
    </row>
    <row r="30" spans="3:5" x14ac:dyDescent="0.2">
      <c r="C30" s="4" t="s">
        <v>231</v>
      </c>
      <c r="D30" s="5" t="s">
        <v>139</v>
      </c>
      <c r="E30" s="5" t="s">
        <v>140</v>
      </c>
    </row>
    <row r="31" spans="3:5" x14ac:dyDescent="0.2">
      <c r="C31" s="138" t="s">
        <v>232</v>
      </c>
      <c r="D31" s="2">
        <v>6</v>
      </c>
      <c r="E31" s="2">
        <v>0.4</v>
      </c>
    </row>
    <row r="32" spans="3:5" x14ac:dyDescent="0.2">
      <c r="C32" s="138" t="s">
        <v>233</v>
      </c>
      <c r="D32" s="2">
        <v>4</v>
      </c>
      <c r="E32" s="2">
        <v>0.2</v>
      </c>
    </row>
    <row r="33" spans="3:5" x14ac:dyDescent="0.2">
      <c r="C33" s="138" t="s">
        <v>234</v>
      </c>
      <c r="D33" s="2">
        <v>6</v>
      </c>
      <c r="E33" s="2">
        <v>0.1</v>
      </c>
    </row>
    <row r="34" spans="3:5" x14ac:dyDescent="0.2">
      <c r="C34" s="138" t="s">
        <v>235</v>
      </c>
      <c r="D34" s="2">
        <v>7</v>
      </c>
      <c r="E34" s="2">
        <v>0.1</v>
      </c>
    </row>
    <row r="35" spans="3:5" x14ac:dyDescent="0.2">
      <c r="C35" s="138" t="s">
        <v>236</v>
      </c>
      <c r="D35" s="2">
        <v>7</v>
      </c>
      <c r="E35" s="2">
        <v>0.1</v>
      </c>
    </row>
    <row r="36" spans="3:5" x14ac:dyDescent="0.2">
      <c r="C36" s="138" t="s">
        <v>237</v>
      </c>
      <c r="D36" s="2">
        <v>3</v>
      </c>
      <c r="E36" s="2">
        <v>0.05</v>
      </c>
    </row>
    <row r="37" spans="3:5" x14ac:dyDescent="0.2">
      <c r="C37" s="139" t="s">
        <v>238</v>
      </c>
      <c r="D37" s="7">
        <v>3</v>
      </c>
      <c r="E37" s="7">
        <v>0.05</v>
      </c>
    </row>
    <row r="38" spans="3:5" x14ac:dyDescent="0.2">
      <c r="C38" t="s">
        <v>141</v>
      </c>
      <c r="D38" s="1">
        <f>SUMPRODUCT(D31:D37,E31:E37)</f>
        <v>5.5000000000000009</v>
      </c>
      <c r="E38" s="1">
        <f>SUM(E31:E37)</f>
        <v>1</v>
      </c>
    </row>
    <row r="39" spans="3:5" x14ac:dyDescent="0.2">
      <c r="D39" s="1"/>
      <c r="E39" s="1"/>
    </row>
    <row r="41" spans="3:5" hidden="1" outlineLevel="1" x14ac:dyDescent="0.2">
      <c r="C41" s="8" t="str">
        <f>C31</f>
        <v>Cash at Closing</v>
      </c>
      <c r="D41" s="137">
        <v>3.6666666666666665</v>
      </c>
    </row>
    <row r="42" spans="3:5" hidden="1" outlineLevel="1" x14ac:dyDescent="0.2">
      <c r="C42" t="s">
        <v>239</v>
      </c>
      <c r="D42" s="15"/>
    </row>
    <row r="43" spans="3:5" hidden="1" outlineLevel="1" x14ac:dyDescent="0.2">
      <c r="C43" t="s">
        <v>240</v>
      </c>
      <c r="D43" s="15"/>
    </row>
    <row r="44" spans="3:5" hidden="1" outlineLevel="1" x14ac:dyDescent="0.2">
      <c r="C44" t="s">
        <v>241</v>
      </c>
      <c r="D44" s="15"/>
    </row>
    <row r="45" spans="3:5" hidden="1" outlineLevel="1" x14ac:dyDescent="0.2"/>
    <row r="46" spans="3:5" hidden="1" outlineLevel="1" x14ac:dyDescent="0.2">
      <c r="C46" s="8" t="str">
        <f>C32</f>
        <v>Minimal Earnout</v>
      </c>
      <c r="D46" s="137">
        <v>5</v>
      </c>
    </row>
    <row r="47" spans="3:5" hidden="1" outlineLevel="1" x14ac:dyDescent="0.2">
      <c r="C47" t="s">
        <v>239</v>
      </c>
      <c r="D47" s="15"/>
    </row>
    <row r="48" spans="3:5" hidden="1" outlineLevel="1" x14ac:dyDescent="0.2">
      <c r="C48" t="s">
        <v>240</v>
      </c>
      <c r="D48" s="15"/>
    </row>
    <row r="49" spans="3:4" hidden="1" outlineLevel="1" x14ac:dyDescent="0.2">
      <c r="C49" t="s">
        <v>241</v>
      </c>
      <c r="D49" s="15"/>
    </row>
    <row r="50" spans="3:4" hidden="1" outlineLevel="1" x14ac:dyDescent="0.2"/>
    <row r="51" spans="3:4" hidden="1" outlineLevel="1" x14ac:dyDescent="0.2">
      <c r="C51" s="8" t="str">
        <f>C33</f>
        <v>Equity Rollover</v>
      </c>
      <c r="D51" s="137">
        <v>3</v>
      </c>
    </row>
    <row r="52" spans="3:4" hidden="1" outlineLevel="1" x14ac:dyDescent="0.2">
      <c r="C52" t="s">
        <v>239</v>
      </c>
      <c r="D52" s="15"/>
    </row>
    <row r="53" spans="3:4" hidden="1" outlineLevel="1" x14ac:dyDescent="0.2">
      <c r="C53" t="s">
        <v>240</v>
      </c>
      <c r="D53" s="15"/>
    </row>
    <row r="54" spans="3:4" hidden="1" outlineLevel="1" x14ac:dyDescent="0.2">
      <c r="C54" t="s">
        <v>241</v>
      </c>
      <c r="D54" s="15"/>
    </row>
    <row r="55" spans="3:4" hidden="1" outlineLevel="1" x14ac:dyDescent="0.2"/>
    <row r="56" spans="3:4" hidden="1" outlineLevel="1" x14ac:dyDescent="0.2">
      <c r="C56" s="8" t="str">
        <f>C34</f>
        <v>Employment Terms</v>
      </c>
      <c r="D56" s="137">
        <v>7</v>
      </c>
    </row>
    <row r="57" spans="3:4" hidden="1" outlineLevel="1" x14ac:dyDescent="0.2">
      <c r="C57" t="s">
        <v>239</v>
      </c>
      <c r="D57" s="15"/>
    </row>
    <row r="58" spans="3:4" hidden="1" outlineLevel="1" x14ac:dyDescent="0.2">
      <c r="C58" t="s">
        <v>240</v>
      </c>
      <c r="D58" s="15"/>
    </row>
    <row r="59" spans="3:4" hidden="1" outlineLevel="1" x14ac:dyDescent="0.2">
      <c r="C59" t="s">
        <v>241</v>
      </c>
      <c r="D59" s="15"/>
    </row>
    <row r="60" spans="3:4" hidden="1" outlineLevel="1" x14ac:dyDescent="0.2"/>
    <row r="61" spans="3:4" hidden="1" outlineLevel="1" x14ac:dyDescent="0.2">
      <c r="C61" s="8" t="str">
        <f>C35</f>
        <v>Employment Duration</v>
      </c>
      <c r="D61" s="137">
        <v>5</v>
      </c>
    </row>
    <row r="62" spans="3:4" hidden="1" outlineLevel="1" x14ac:dyDescent="0.2">
      <c r="C62" t="s">
        <v>239</v>
      </c>
      <c r="D62" s="15"/>
    </row>
    <row r="63" spans="3:4" hidden="1" outlineLevel="1" x14ac:dyDescent="0.2">
      <c r="C63" t="s">
        <v>240</v>
      </c>
      <c r="D63" s="15"/>
    </row>
    <row r="64" spans="3:4" hidden="1" outlineLevel="1" x14ac:dyDescent="0.2">
      <c r="C64" t="s">
        <v>241</v>
      </c>
      <c r="D64" s="15"/>
    </row>
    <row r="65" spans="3:4" hidden="1" outlineLevel="1" x14ac:dyDescent="0.2"/>
    <row r="66" spans="3:4" hidden="1" outlineLevel="1" x14ac:dyDescent="0.2">
      <c r="C66" s="8" t="str">
        <f>C36</f>
        <v>Leadership Team</v>
      </c>
      <c r="D66" s="137">
        <v>5</v>
      </c>
    </row>
    <row r="67" spans="3:4" hidden="1" outlineLevel="1" x14ac:dyDescent="0.2">
      <c r="C67" t="s">
        <v>239</v>
      </c>
      <c r="D67" s="15"/>
    </row>
    <row r="68" spans="3:4" hidden="1" outlineLevel="1" x14ac:dyDescent="0.2">
      <c r="C68" t="s">
        <v>240</v>
      </c>
      <c r="D68" s="15"/>
    </row>
    <row r="69" spans="3:4" hidden="1" outlineLevel="1" x14ac:dyDescent="0.2">
      <c r="C69" t="s">
        <v>241</v>
      </c>
      <c r="D69" s="15"/>
    </row>
    <row r="70" spans="3:4" hidden="1" outlineLevel="1" x14ac:dyDescent="0.2"/>
    <row r="71" spans="3:4" hidden="1" outlineLevel="1" x14ac:dyDescent="0.2">
      <c r="C71" s="8" t="str">
        <f>C37</f>
        <v>Execution Team</v>
      </c>
      <c r="D71" s="137">
        <v>6</v>
      </c>
    </row>
    <row r="72" spans="3:4" hidden="1" outlineLevel="1" x14ac:dyDescent="0.2">
      <c r="C72" t="s">
        <v>239</v>
      </c>
      <c r="D72" s="15"/>
    </row>
    <row r="73" spans="3:4" hidden="1" outlineLevel="1" x14ac:dyDescent="0.2">
      <c r="C73" t="s">
        <v>240</v>
      </c>
      <c r="D73" s="15"/>
    </row>
    <row r="74" spans="3:4" hidden="1" outlineLevel="1" x14ac:dyDescent="0.2">
      <c r="C74" t="s">
        <v>241</v>
      </c>
      <c r="D74" s="15"/>
    </row>
    <row r="75" spans="3:4" hidden="1" outlineLevel="1" x14ac:dyDescent="0.2"/>
    <row r="76" spans="3:4" collapsed="1" x14ac:dyDescent="0.2"/>
  </sheetData>
  <dataValidations count="1">
    <dataValidation type="list" allowBlank="1" showInputMessage="1" showErrorMessage="1" sqref="D72:D74 D42:D44 D62:D64 D57:D59 D52:D54 D67:D69 D47:D49" xr:uid="{00000000-0002-0000-0000-000000000000}">
      <formula1>#REF!</formula1>
    </dataValidation>
  </dataValidations>
  <pageMargins left="0.7" right="0.7" top="0.75" bottom="0.75" header="0.3" footer="0.3"/>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715D4-8A62-4F74-872F-85BCB0492D01}">
  <dimension ref="C2:O33"/>
  <sheetViews>
    <sheetView showGridLines="0" workbookViewId="0"/>
  </sheetViews>
  <sheetFormatPr defaultRowHeight="12.75" x14ac:dyDescent="0.2"/>
  <cols>
    <col min="1" max="3" width="2.42578125" style="70" customWidth="1"/>
    <col min="4" max="16384" width="9.140625" style="70"/>
  </cols>
  <sheetData>
    <row r="2" spans="3:15" x14ac:dyDescent="0.2">
      <c r="C2" s="69"/>
      <c r="D2" s="81" t="s">
        <v>242</v>
      </c>
    </row>
    <row r="3" spans="3:15" x14ac:dyDescent="0.2">
      <c r="C3" s="82"/>
      <c r="D3" s="83"/>
      <c r="E3" s="83"/>
      <c r="F3" s="83"/>
      <c r="G3" s="83"/>
      <c r="H3" s="83"/>
      <c r="I3" s="83"/>
      <c r="J3" s="83"/>
      <c r="K3" s="83"/>
      <c r="L3" s="83"/>
      <c r="M3" s="83"/>
      <c r="N3" s="83"/>
      <c r="O3" s="83"/>
    </row>
    <row r="5" spans="3:15" x14ac:dyDescent="0.2">
      <c r="E5" s="73" t="s">
        <v>243</v>
      </c>
      <c r="F5" s="73"/>
      <c r="G5" s="73"/>
      <c r="H5" s="73"/>
      <c r="I5" s="73"/>
      <c r="J5" s="73"/>
      <c r="K5" s="73"/>
      <c r="L5" s="73"/>
      <c r="M5" s="73"/>
      <c r="N5" s="73"/>
      <c r="O5" s="73"/>
    </row>
    <row r="6" spans="3:15" x14ac:dyDescent="0.2">
      <c r="D6" s="80" t="s">
        <v>244</v>
      </c>
      <c r="E6" s="76">
        <v>0</v>
      </c>
      <c r="F6" s="77">
        <f>E6+0.5</f>
        <v>0.5</v>
      </c>
      <c r="G6" s="77">
        <f t="shared" ref="G6:O6" si="0">F6+0.5</f>
        <v>1</v>
      </c>
      <c r="H6" s="77">
        <f t="shared" si="0"/>
        <v>1.5</v>
      </c>
      <c r="I6" s="77">
        <f t="shared" si="0"/>
        <v>2</v>
      </c>
      <c r="J6" s="77">
        <f t="shared" si="0"/>
        <v>2.5</v>
      </c>
      <c r="K6" s="77">
        <f t="shared" si="0"/>
        <v>3</v>
      </c>
      <c r="L6" s="77">
        <f t="shared" si="0"/>
        <v>3.5</v>
      </c>
      <c r="M6" s="77">
        <f t="shared" si="0"/>
        <v>4</v>
      </c>
      <c r="N6" s="77">
        <f t="shared" si="0"/>
        <v>4.5</v>
      </c>
      <c r="O6" s="77">
        <f t="shared" si="0"/>
        <v>5</v>
      </c>
    </row>
    <row r="7" spans="3:15" x14ac:dyDescent="0.2">
      <c r="D7" s="78">
        <v>0.5</v>
      </c>
      <c r="E7" s="74">
        <f t="shared" ref="E7:O16" si="1">IF(ISERROR(((E$6+1)^(1/$D7))-1),"NA",((E$6+1)^(1/$D7))-1)</f>
        <v>0</v>
      </c>
      <c r="F7" s="72">
        <f t="shared" si="1"/>
        <v>1.25</v>
      </c>
      <c r="G7" s="72">
        <f t="shared" si="1"/>
        <v>3</v>
      </c>
      <c r="H7" s="72">
        <f t="shared" si="1"/>
        <v>5.25</v>
      </c>
      <c r="I7" s="72">
        <f t="shared" si="1"/>
        <v>8</v>
      </c>
      <c r="J7" s="72">
        <f t="shared" si="1"/>
        <v>11.25</v>
      </c>
      <c r="K7" s="72">
        <f t="shared" si="1"/>
        <v>15</v>
      </c>
      <c r="L7" s="72">
        <f t="shared" si="1"/>
        <v>19.25</v>
      </c>
      <c r="M7" s="72">
        <f t="shared" si="1"/>
        <v>24</v>
      </c>
      <c r="N7" s="72">
        <f t="shared" si="1"/>
        <v>29.25</v>
      </c>
      <c r="O7" s="72">
        <f t="shared" si="1"/>
        <v>35</v>
      </c>
    </row>
    <row r="8" spans="3:15" x14ac:dyDescent="0.2">
      <c r="D8" s="79">
        <f>D7+0.5</f>
        <v>1</v>
      </c>
      <c r="E8" s="75">
        <f t="shared" si="1"/>
        <v>0</v>
      </c>
      <c r="F8" s="72">
        <f t="shared" si="1"/>
        <v>0.5</v>
      </c>
      <c r="G8" s="72">
        <f t="shared" si="1"/>
        <v>1</v>
      </c>
      <c r="H8" s="72">
        <f t="shared" si="1"/>
        <v>1.5</v>
      </c>
      <c r="I8" s="72">
        <f t="shared" si="1"/>
        <v>2</v>
      </c>
      <c r="J8" s="72">
        <f t="shared" si="1"/>
        <v>2.5</v>
      </c>
      <c r="K8" s="72">
        <f t="shared" si="1"/>
        <v>3</v>
      </c>
      <c r="L8" s="72">
        <f t="shared" si="1"/>
        <v>3.5</v>
      </c>
      <c r="M8" s="72">
        <f t="shared" si="1"/>
        <v>4</v>
      </c>
      <c r="N8" s="72">
        <f t="shared" si="1"/>
        <v>4.5</v>
      </c>
      <c r="O8" s="72">
        <f t="shared" si="1"/>
        <v>5</v>
      </c>
    </row>
    <row r="9" spans="3:15" x14ac:dyDescent="0.2">
      <c r="D9" s="79">
        <f t="shared" ref="D9:D26" si="2">D8+0.5</f>
        <v>1.5</v>
      </c>
      <c r="E9" s="75">
        <f t="shared" si="1"/>
        <v>0</v>
      </c>
      <c r="F9" s="72">
        <f t="shared" si="1"/>
        <v>0.3103706971044482</v>
      </c>
      <c r="G9" s="72">
        <f t="shared" si="1"/>
        <v>0.58740105196819936</v>
      </c>
      <c r="H9" s="72">
        <f t="shared" si="1"/>
        <v>0.84201574932019319</v>
      </c>
      <c r="I9" s="72">
        <f t="shared" si="1"/>
        <v>1.0800838230519041</v>
      </c>
      <c r="J9" s="72">
        <f t="shared" si="1"/>
        <v>1.3052181460292234</v>
      </c>
      <c r="K9" s="72">
        <f t="shared" si="1"/>
        <v>1.5198420997897459</v>
      </c>
      <c r="L9" s="72">
        <f t="shared" si="1"/>
        <v>1.7256808892482098</v>
      </c>
      <c r="M9" s="72">
        <f t="shared" si="1"/>
        <v>1.9240177382128656</v>
      </c>
      <c r="N9" s="72">
        <f t="shared" si="1"/>
        <v>2.1158398421848759</v>
      </c>
      <c r="O9" s="72">
        <f t="shared" si="1"/>
        <v>2.3019272488946263</v>
      </c>
    </row>
    <row r="10" spans="3:15" x14ac:dyDescent="0.2">
      <c r="D10" s="79">
        <f t="shared" si="2"/>
        <v>2</v>
      </c>
      <c r="E10" s="75">
        <f t="shared" si="1"/>
        <v>0</v>
      </c>
      <c r="F10" s="72">
        <f t="shared" si="1"/>
        <v>0.22474487139158894</v>
      </c>
      <c r="G10" s="72">
        <f t="shared" si="1"/>
        <v>0.41421356237309515</v>
      </c>
      <c r="H10" s="72">
        <f t="shared" si="1"/>
        <v>0.58113883008418976</v>
      </c>
      <c r="I10" s="72">
        <f t="shared" si="1"/>
        <v>0.73205080756887719</v>
      </c>
      <c r="J10" s="72">
        <f t="shared" si="1"/>
        <v>0.87082869338697066</v>
      </c>
      <c r="K10" s="72">
        <f t="shared" si="1"/>
        <v>1</v>
      </c>
      <c r="L10" s="72">
        <f t="shared" si="1"/>
        <v>1.1213203435596424</v>
      </c>
      <c r="M10" s="72">
        <f t="shared" si="1"/>
        <v>1.2360679774997898</v>
      </c>
      <c r="N10" s="72">
        <f t="shared" si="1"/>
        <v>1.3452078799117149</v>
      </c>
      <c r="O10" s="72">
        <f t="shared" si="1"/>
        <v>1.4494897427831779</v>
      </c>
    </row>
    <row r="11" spans="3:15" x14ac:dyDescent="0.2">
      <c r="D11" s="79">
        <f t="shared" si="2"/>
        <v>2.5</v>
      </c>
      <c r="E11" s="75">
        <f t="shared" si="1"/>
        <v>0</v>
      </c>
      <c r="F11" s="72">
        <f t="shared" si="1"/>
        <v>0.17607902252467356</v>
      </c>
      <c r="G11" s="72">
        <f t="shared" si="1"/>
        <v>0.3195079107728942</v>
      </c>
      <c r="H11" s="72">
        <f t="shared" si="1"/>
        <v>0.44269990590721364</v>
      </c>
      <c r="I11" s="72">
        <f t="shared" si="1"/>
        <v>0.55184557391535982</v>
      </c>
      <c r="J11" s="72">
        <f t="shared" si="1"/>
        <v>0.65054442394898837</v>
      </c>
      <c r="K11" s="72">
        <f t="shared" si="1"/>
        <v>0.74110112659224825</v>
      </c>
      <c r="L11" s="72">
        <f t="shared" si="1"/>
        <v>0.8250930256796174</v>
      </c>
      <c r="M11" s="72">
        <f t="shared" si="1"/>
        <v>0.90365393871587862</v>
      </c>
      <c r="N11" s="72">
        <f t="shared" si="1"/>
        <v>0.97763015588923174</v>
      </c>
      <c r="O11" s="72">
        <f t="shared" si="1"/>
        <v>1.0476725110792193</v>
      </c>
    </row>
    <row r="12" spans="3:15" x14ac:dyDescent="0.2">
      <c r="D12" s="79">
        <f t="shared" si="2"/>
        <v>3</v>
      </c>
      <c r="E12" s="75">
        <f t="shared" si="1"/>
        <v>0</v>
      </c>
      <c r="F12" s="72">
        <f t="shared" si="1"/>
        <v>0.14471424255333187</v>
      </c>
      <c r="G12" s="72">
        <f t="shared" si="1"/>
        <v>0.25992104989487319</v>
      </c>
      <c r="H12" s="72">
        <f t="shared" si="1"/>
        <v>0.35720880829745338</v>
      </c>
      <c r="I12" s="72">
        <f t="shared" si="1"/>
        <v>0.4422495703074083</v>
      </c>
      <c r="J12" s="72">
        <f t="shared" si="1"/>
        <v>0.51829448593783134</v>
      </c>
      <c r="K12" s="72">
        <f t="shared" si="1"/>
        <v>0.58740105196819936</v>
      </c>
      <c r="L12" s="72">
        <f t="shared" si="1"/>
        <v>0.65096362444731337</v>
      </c>
      <c r="M12" s="72">
        <f t="shared" si="1"/>
        <v>0.70997594667669683</v>
      </c>
      <c r="N12" s="72">
        <f t="shared" si="1"/>
        <v>0.76517416766303148</v>
      </c>
      <c r="O12" s="72">
        <f t="shared" si="1"/>
        <v>0.81712059283213967</v>
      </c>
    </row>
    <row r="13" spans="3:15" x14ac:dyDescent="0.2">
      <c r="D13" s="79">
        <f t="shared" si="2"/>
        <v>3.5</v>
      </c>
      <c r="E13" s="75">
        <f t="shared" si="1"/>
        <v>0</v>
      </c>
      <c r="F13" s="72">
        <f t="shared" si="1"/>
        <v>0.1228242619935509</v>
      </c>
      <c r="G13" s="72">
        <f t="shared" si="1"/>
        <v>0.21901365420447538</v>
      </c>
      <c r="H13" s="72">
        <f t="shared" si="1"/>
        <v>0.29926322260940941</v>
      </c>
      <c r="I13" s="72">
        <f t="shared" si="1"/>
        <v>0.36873810664220175</v>
      </c>
      <c r="J13" s="72">
        <f t="shared" si="1"/>
        <v>0.43036874792638558</v>
      </c>
      <c r="K13" s="72">
        <f t="shared" si="1"/>
        <v>0.48599428913694842</v>
      </c>
      <c r="L13" s="72">
        <f t="shared" si="1"/>
        <v>0.53685235445298018</v>
      </c>
      <c r="M13" s="72">
        <f t="shared" si="1"/>
        <v>0.58381960876657901</v>
      </c>
      <c r="N13" s="72">
        <f t="shared" si="1"/>
        <v>0.62754197115584409</v>
      </c>
      <c r="O13" s="72">
        <f t="shared" si="1"/>
        <v>0.66851044102682522</v>
      </c>
    </row>
    <row r="14" spans="3:15" x14ac:dyDescent="0.2">
      <c r="D14" s="79">
        <f t="shared" si="2"/>
        <v>4</v>
      </c>
      <c r="E14" s="75">
        <f t="shared" si="1"/>
        <v>0</v>
      </c>
      <c r="F14" s="72">
        <f t="shared" si="1"/>
        <v>0.1066819197003217</v>
      </c>
      <c r="G14" s="72">
        <f t="shared" si="1"/>
        <v>0.18920711500272103</v>
      </c>
      <c r="H14" s="72">
        <f t="shared" si="1"/>
        <v>0.25743342968293548</v>
      </c>
      <c r="I14" s="72">
        <f t="shared" si="1"/>
        <v>0.3160740129524926</v>
      </c>
      <c r="J14" s="72">
        <f t="shared" si="1"/>
        <v>0.36778239986738059</v>
      </c>
      <c r="K14" s="72">
        <f t="shared" si="1"/>
        <v>0.41421356237309492</v>
      </c>
      <c r="L14" s="72">
        <f t="shared" si="1"/>
        <v>0.45647531512197026</v>
      </c>
      <c r="M14" s="72">
        <f t="shared" si="1"/>
        <v>0.4953487812212205</v>
      </c>
      <c r="N14" s="72">
        <f t="shared" si="1"/>
        <v>0.53140715680439299</v>
      </c>
      <c r="O14" s="72">
        <f t="shared" si="1"/>
        <v>0.56508458007328732</v>
      </c>
    </row>
    <row r="15" spans="3:15" x14ac:dyDescent="0.2">
      <c r="D15" s="79">
        <f t="shared" si="2"/>
        <v>4.5</v>
      </c>
      <c r="E15" s="75">
        <f t="shared" si="1"/>
        <v>0</v>
      </c>
      <c r="F15" s="72">
        <f t="shared" si="1"/>
        <v>9.4287380512269037E-2</v>
      </c>
      <c r="G15" s="72">
        <f t="shared" si="1"/>
        <v>0.16652903957611653</v>
      </c>
      <c r="H15" s="72">
        <f t="shared" si="1"/>
        <v>0.22583244805319103</v>
      </c>
      <c r="I15" s="72">
        <f t="shared" si="1"/>
        <v>0.27651800700924167</v>
      </c>
      <c r="J15" s="72">
        <f t="shared" si="1"/>
        <v>0.32100362646247382</v>
      </c>
      <c r="K15" s="72">
        <f t="shared" si="1"/>
        <v>0.3607900001743769</v>
      </c>
      <c r="L15" s="72">
        <f t="shared" si="1"/>
        <v>0.39687754606688541</v>
      </c>
      <c r="M15" s="72">
        <f t="shared" si="1"/>
        <v>0.42996914830872868</v>
      </c>
      <c r="N15" s="72">
        <f t="shared" si="1"/>
        <v>0.46057896631732964</v>
      </c>
      <c r="O15" s="72">
        <f t="shared" si="1"/>
        <v>0.48909532471810913</v>
      </c>
    </row>
    <row r="16" spans="3:15" x14ac:dyDescent="0.2">
      <c r="D16" s="79">
        <f t="shared" si="2"/>
        <v>5</v>
      </c>
      <c r="E16" s="75">
        <f t="shared" si="1"/>
        <v>0</v>
      </c>
      <c r="F16" s="72">
        <f t="shared" si="1"/>
        <v>8.4471771197698553E-2</v>
      </c>
      <c r="G16" s="72">
        <f t="shared" si="1"/>
        <v>0.1486983549970351</v>
      </c>
      <c r="H16" s="72">
        <f t="shared" si="1"/>
        <v>0.20112443398143132</v>
      </c>
      <c r="I16" s="72">
        <f t="shared" si="1"/>
        <v>0.2457309396155174</v>
      </c>
      <c r="J16" s="72">
        <f t="shared" si="1"/>
        <v>0.28473515712343933</v>
      </c>
      <c r="K16" s="72">
        <f t="shared" si="1"/>
        <v>0.3195079107728942</v>
      </c>
      <c r="L16" s="72">
        <f t="shared" si="1"/>
        <v>0.35096003852061353</v>
      </c>
      <c r="M16" s="72">
        <f t="shared" si="1"/>
        <v>0.3797296614612149</v>
      </c>
      <c r="N16" s="72">
        <f t="shared" si="1"/>
        <v>0.4062823883876352</v>
      </c>
      <c r="O16" s="72">
        <f t="shared" si="1"/>
        <v>0.43096908110525556</v>
      </c>
    </row>
    <row r="17" spans="4:15" x14ac:dyDescent="0.2">
      <c r="D17" s="79">
        <f t="shared" si="2"/>
        <v>5.5</v>
      </c>
      <c r="E17" s="75">
        <f t="shared" ref="E17:O26" si="3">IF(ISERROR(((E$6+1)^(1/$D17))-1),"NA",((E$6+1)^(1/$D17))-1)</f>
        <v>0</v>
      </c>
      <c r="F17" s="72">
        <f t="shared" si="3"/>
        <v>7.6506341599073657E-2</v>
      </c>
      <c r="G17" s="72">
        <f t="shared" si="3"/>
        <v>0.13431252219546264</v>
      </c>
      <c r="H17" s="72">
        <f t="shared" si="3"/>
        <v>0.18127966753764047</v>
      </c>
      <c r="I17" s="72">
        <f t="shared" si="3"/>
        <v>0.2210946234986555</v>
      </c>
      <c r="J17" s="72">
        <f t="shared" si="3"/>
        <v>0.25580284499690475</v>
      </c>
      <c r="K17" s="72">
        <f t="shared" si="3"/>
        <v>0.28666489800943173</v>
      </c>
      <c r="L17" s="72">
        <f t="shared" si="3"/>
        <v>0.31451610588883572</v>
      </c>
      <c r="M17" s="72">
        <f t="shared" si="3"/>
        <v>0.33994031910283851</v>
      </c>
      <c r="N17" s="72">
        <f t="shared" si="3"/>
        <v>0.36336266876794521</v>
      </c>
      <c r="O17" s="72">
        <f t="shared" si="3"/>
        <v>0.38510292222007858</v>
      </c>
    </row>
    <row r="18" spans="4:15" x14ac:dyDescent="0.2">
      <c r="D18" s="79">
        <f t="shared" si="2"/>
        <v>6</v>
      </c>
      <c r="E18" s="75">
        <f t="shared" si="3"/>
        <v>0</v>
      </c>
      <c r="F18" s="72">
        <f t="shared" si="3"/>
        <v>6.991319393366302E-2</v>
      </c>
      <c r="G18" s="72">
        <f t="shared" si="3"/>
        <v>0.12246204830937302</v>
      </c>
      <c r="H18" s="72">
        <f t="shared" si="3"/>
        <v>0.16499305075071291</v>
      </c>
      <c r="I18" s="72">
        <f t="shared" si="3"/>
        <v>0.20093695517600274</v>
      </c>
      <c r="J18" s="72">
        <f t="shared" si="3"/>
        <v>0.23219092917365347</v>
      </c>
      <c r="K18" s="72">
        <f t="shared" si="3"/>
        <v>0.25992104989487319</v>
      </c>
      <c r="L18" s="72">
        <f t="shared" si="3"/>
        <v>0.28489829342532524</v>
      </c>
      <c r="M18" s="72">
        <f t="shared" si="3"/>
        <v>0.3076604860118306</v>
      </c>
      <c r="N18" s="72">
        <f t="shared" si="3"/>
        <v>0.32859857280633542</v>
      </c>
      <c r="O18" s="72">
        <f t="shared" si="3"/>
        <v>0.34800615459727768</v>
      </c>
    </row>
    <row r="19" spans="4:15" x14ac:dyDescent="0.2">
      <c r="D19" s="79">
        <f t="shared" si="2"/>
        <v>6.5</v>
      </c>
      <c r="E19" s="75">
        <f t="shared" si="3"/>
        <v>0</v>
      </c>
      <c r="F19" s="72">
        <f t="shared" si="3"/>
        <v>6.436592620608228E-2</v>
      </c>
      <c r="G19" s="72">
        <f t="shared" si="3"/>
        <v>0.11253147609648684</v>
      </c>
      <c r="H19" s="72">
        <f t="shared" si="3"/>
        <v>0.15138757835407213</v>
      </c>
      <c r="I19" s="72">
        <f t="shared" si="3"/>
        <v>0.18414059498885726</v>
      </c>
      <c r="J19" s="72">
        <f t="shared" si="3"/>
        <v>0.21255871134361826</v>
      </c>
      <c r="K19" s="72">
        <f t="shared" si="3"/>
        <v>0.23772628530542805</v>
      </c>
      <c r="L19" s="72">
        <f t="shared" si="3"/>
        <v>0.26035890114353633</v>
      </c>
      <c r="M19" s="72">
        <f t="shared" si="3"/>
        <v>0.28095492210541528</v>
      </c>
      <c r="N19" s="72">
        <f t="shared" si="3"/>
        <v>0.29987608054648773</v>
      </c>
      <c r="O19" s="72">
        <f t="shared" si="3"/>
        <v>0.31739368404872548</v>
      </c>
    </row>
    <row r="20" spans="4:15" x14ac:dyDescent="0.2">
      <c r="D20" s="79">
        <f t="shared" si="2"/>
        <v>7</v>
      </c>
      <c r="E20" s="75">
        <f t="shared" si="3"/>
        <v>0</v>
      </c>
      <c r="F20" s="72">
        <f t="shared" si="3"/>
        <v>5.9634022667048425E-2</v>
      </c>
      <c r="G20" s="72">
        <f t="shared" si="3"/>
        <v>0.10408951367381225</v>
      </c>
      <c r="H20" s="72">
        <f t="shared" si="3"/>
        <v>0.13985228104759684</v>
      </c>
      <c r="I20" s="72">
        <f t="shared" si="3"/>
        <v>0.16993081275868693</v>
      </c>
      <c r="J20" s="72">
        <f t="shared" si="3"/>
        <v>0.19598024562548089</v>
      </c>
      <c r="K20" s="72">
        <f t="shared" si="3"/>
        <v>0.21901365420447538</v>
      </c>
      <c r="L20" s="72">
        <f t="shared" si="3"/>
        <v>0.23969849336561677</v>
      </c>
      <c r="M20" s="72">
        <f t="shared" si="3"/>
        <v>0.25849895064182671</v>
      </c>
      <c r="N20" s="72">
        <f t="shared" si="3"/>
        <v>0.27575153190417301</v>
      </c>
      <c r="O20" s="72">
        <f t="shared" si="3"/>
        <v>0.29170834209074648</v>
      </c>
    </row>
    <row r="21" spans="4:15" x14ac:dyDescent="0.2">
      <c r="D21" s="79">
        <f t="shared" si="2"/>
        <v>7.5</v>
      </c>
      <c r="E21" s="75">
        <f t="shared" si="3"/>
        <v>0</v>
      </c>
      <c r="F21" s="72">
        <f t="shared" si="3"/>
        <v>5.5550059444240851E-2</v>
      </c>
      <c r="G21" s="72">
        <f t="shared" si="3"/>
        <v>9.682497969462589E-2</v>
      </c>
      <c r="H21" s="72">
        <f t="shared" si="3"/>
        <v>0.12994854646211862</v>
      </c>
      <c r="I21" s="72">
        <f t="shared" si="3"/>
        <v>0.15775367251659067</v>
      </c>
      <c r="J21" s="72">
        <f t="shared" si="3"/>
        <v>0.18179570125358624</v>
      </c>
      <c r="K21" s="72">
        <f t="shared" si="3"/>
        <v>0.20302503608211664</v>
      </c>
      <c r="L21" s="72">
        <f t="shared" si="3"/>
        <v>0.22206695784667541</v>
      </c>
      <c r="M21" s="72">
        <f t="shared" si="3"/>
        <v>0.23935579152928543</v>
      </c>
      <c r="N21" s="72">
        <f t="shared" si="3"/>
        <v>0.2552060540890948</v>
      </c>
      <c r="O21" s="72">
        <f t="shared" si="3"/>
        <v>0.26985314834938823</v>
      </c>
    </row>
    <row r="22" spans="4:15" x14ac:dyDescent="0.2">
      <c r="D22" s="79">
        <f t="shared" si="2"/>
        <v>8</v>
      </c>
      <c r="E22" s="75">
        <f t="shared" si="3"/>
        <v>0</v>
      </c>
      <c r="F22" s="72">
        <f t="shared" si="3"/>
        <v>5.1989505508644118E-2</v>
      </c>
      <c r="G22" s="72">
        <f t="shared" si="3"/>
        <v>9.050773266525769E-2</v>
      </c>
      <c r="H22" s="72">
        <f t="shared" si="3"/>
        <v>0.12135339197013861</v>
      </c>
      <c r="I22" s="72">
        <f t="shared" si="3"/>
        <v>0.1472026904398771</v>
      </c>
      <c r="J22" s="72">
        <f t="shared" si="3"/>
        <v>0.16952229558370568</v>
      </c>
      <c r="K22" s="72">
        <f t="shared" si="3"/>
        <v>0.18920711500272103</v>
      </c>
      <c r="L22" s="72">
        <f t="shared" si="3"/>
        <v>0.20684519103403254</v>
      </c>
      <c r="M22" s="72">
        <f t="shared" si="3"/>
        <v>0.22284454499385187</v>
      </c>
      <c r="N22" s="72">
        <f t="shared" si="3"/>
        <v>0.23750036638555905</v>
      </c>
      <c r="O22" s="72">
        <f t="shared" si="3"/>
        <v>0.25103340485907388</v>
      </c>
    </row>
    <row r="23" spans="4:15" x14ac:dyDescent="0.2">
      <c r="D23" s="79">
        <f t="shared" si="2"/>
        <v>8.5</v>
      </c>
      <c r="E23" s="75">
        <f t="shared" si="3"/>
        <v>0</v>
      </c>
      <c r="F23" s="72">
        <f t="shared" si="3"/>
        <v>4.8857815599742782E-2</v>
      </c>
      <c r="G23" s="72">
        <f t="shared" si="3"/>
        <v>8.496391364363709E-2</v>
      </c>
      <c r="H23" s="72">
        <f t="shared" si="3"/>
        <v>0.11382374363871239</v>
      </c>
      <c r="I23" s="72">
        <f t="shared" si="3"/>
        <v>0.13797288046881317</v>
      </c>
      <c r="J23" s="72">
        <f t="shared" si="3"/>
        <v>0.15879871574144011</v>
      </c>
      <c r="K23" s="72">
        <f t="shared" si="3"/>
        <v>0.17714669390891769</v>
      </c>
      <c r="L23" s="72">
        <f t="shared" si="3"/>
        <v>0.19357174962026669</v>
      </c>
      <c r="M23" s="72">
        <f t="shared" si="3"/>
        <v>0.20845856800746465</v>
      </c>
      <c r="N23" s="72">
        <f t="shared" si="3"/>
        <v>0.22208522322001656</v>
      </c>
      <c r="O23" s="72">
        <f t="shared" si="3"/>
        <v>0.2346595100137665</v>
      </c>
    </row>
    <row r="24" spans="4:15" x14ac:dyDescent="0.2">
      <c r="D24" s="79">
        <f t="shared" si="2"/>
        <v>9</v>
      </c>
      <c r="E24" s="75">
        <f t="shared" si="3"/>
        <v>0</v>
      </c>
      <c r="F24" s="72">
        <f t="shared" si="3"/>
        <v>4.6081918643214648E-2</v>
      </c>
      <c r="G24" s="72">
        <f t="shared" si="3"/>
        <v>8.0059738892306109E-2</v>
      </c>
      <c r="H24" s="72">
        <f t="shared" si="3"/>
        <v>0.10717317888991107</v>
      </c>
      <c r="I24" s="72">
        <f t="shared" si="3"/>
        <v>0.12983096390975302</v>
      </c>
      <c r="J24" s="72">
        <f t="shared" si="3"/>
        <v>0.14934921867223361</v>
      </c>
      <c r="K24" s="72">
        <f t="shared" si="3"/>
        <v>0.16652903957611653</v>
      </c>
      <c r="L24" s="72">
        <f t="shared" si="3"/>
        <v>0.18189574246922691</v>
      </c>
      <c r="M24" s="72">
        <f t="shared" si="3"/>
        <v>0.19581317450040192</v>
      </c>
      <c r="N24" s="72">
        <f t="shared" si="3"/>
        <v>0.20854415157963091</v>
      </c>
      <c r="O24" s="72">
        <f t="shared" si="3"/>
        <v>0.22028493587281051</v>
      </c>
    </row>
    <row r="25" spans="4:15" x14ac:dyDescent="0.2">
      <c r="D25" s="79">
        <f t="shared" si="2"/>
        <v>9.5</v>
      </c>
      <c r="E25" s="75">
        <f t="shared" si="3"/>
        <v>0</v>
      </c>
      <c r="F25" s="72">
        <f t="shared" si="3"/>
        <v>4.3604449309545545E-2</v>
      </c>
      <c r="G25" s="72">
        <f t="shared" si="3"/>
        <v>7.5690586220182432E-2</v>
      </c>
      <c r="H25" s="72">
        <f t="shared" si="3"/>
        <v>0.10125634070575318</v>
      </c>
      <c r="I25" s="72">
        <f t="shared" si="3"/>
        <v>0.12259548185977565</v>
      </c>
      <c r="J25" s="72">
        <f t="shared" si="3"/>
        <v>0.14095974084186236</v>
      </c>
      <c r="K25" s="72">
        <f t="shared" si="3"/>
        <v>0.15711023728271978</v>
      </c>
      <c r="L25" s="72">
        <f t="shared" si="3"/>
        <v>0.17154563964365521</v>
      </c>
      <c r="M25" s="72">
        <f t="shared" si="3"/>
        <v>0.18461107871246463</v>
      </c>
      <c r="N25" s="72">
        <f t="shared" si="3"/>
        <v>0.19655568549374247</v>
      </c>
      <c r="O25" s="72">
        <f t="shared" si="3"/>
        <v>0.20756539196987034</v>
      </c>
    </row>
    <row r="26" spans="4:15" x14ac:dyDescent="0.2">
      <c r="D26" s="79">
        <f t="shared" si="2"/>
        <v>10</v>
      </c>
      <c r="E26" s="75">
        <f t="shared" si="3"/>
        <v>0</v>
      </c>
      <c r="F26" s="72">
        <f t="shared" si="3"/>
        <v>4.1379743992410623E-2</v>
      </c>
      <c r="G26" s="72">
        <f t="shared" si="3"/>
        <v>7.1773462536293131E-2</v>
      </c>
      <c r="H26" s="72">
        <f t="shared" si="3"/>
        <v>9.5958226385217227E-2</v>
      </c>
      <c r="I26" s="72">
        <f t="shared" si="3"/>
        <v>0.11612317403390437</v>
      </c>
      <c r="J26" s="72">
        <f t="shared" si="3"/>
        <v>0.13346158167069744</v>
      </c>
      <c r="K26" s="72">
        <f t="shared" si="3"/>
        <v>0.1486983549970351</v>
      </c>
      <c r="L26" s="72">
        <f t="shared" si="3"/>
        <v>0.1623080652394242</v>
      </c>
      <c r="M26" s="72">
        <f t="shared" si="3"/>
        <v>0.17461894308801895</v>
      </c>
      <c r="N26" s="72">
        <f t="shared" si="3"/>
        <v>0.18586777862780091</v>
      </c>
      <c r="O26" s="72">
        <f t="shared" si="3"/>
        <v>0.19623119885131546</v>
      </c>
    </row>
    <row r="27" spans="4:15" x14ac:dyDescent="0.2">
      <c r="D27" s="71"/>
    </row>
    <row r="28" spans="4:15" x14ac:dyDescent="0.2">
      <c r="D28" s="71"/>
    </row>
    <row r="29" spans="4:15" x14ac:dyDescent="0.2">
      <c r="D29" s="71"/>
    </row>
    <row r="30" spans="4:15" x14ac:dyDescent="0.2">
      <c r="D30" s="71"/>
    </row>
    <row r="31" spans="4:15" x14ac:dyDescent="0.2">
      <c r="D31" s="71"/>
    </row>
    <row r="32" spans="4:15" x14ac:dyDescent="0.2">
      <c r="D32" s="71"/>
    </row>
    <row r="33" spans="4:4" x14ac:dyDescent="0.2">
      <c r="D33" s="71"/>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E35CA-2ADD-4457-B3B1-CA678BC2B065}">
  <sheetPr>
    <tabColor theme="1"/>
  </sheetPr>
  <dimension ref="B2:G11"/>
  <sheetViews>
    <sheetView workbookViewId="0"/>
  </sheetViews>
  <sheetFormatPr defaultColWidth="9.28515625" defaultRowHeight="15" x14ac:dyDescent="0.2"/>
  <cols>
    <col min="1" max="2" width="2.5703125" style="193" customWidth="1"/>
    <col min="3" max="3" width="20.5703125" style="193" customWidth="1"/>
    <col min="4" max="4" width="55.140625" style="193" customWidth="1"/>
    <col min="5" max="5" width="12.140625" style="193" customWidth="1"/>
    <col min="6" max="16384" width="9.28515625" style="193"/>
  </cols>
  <sheetData>
    <row r="2" spans="2:7" x14ac:dyDescent="0.2">
      <c r="B2" s="205"/>
      <c r="C2" s="207" t="s">
        <v>245</v>
      </c>
    </row>
    <row r="3" spans="2:7" x14ac:dyDescent="0.2">
      <c r="B3" s="206"/>
      <c r="C3" s="204"/>
      <c r="D3" s="204"/>
      <c r="E3" s="204"/>
    </row>
    <row r="5" spans="2:7" x14ac:dyDescent="0.2">
      <c r="C5" s="188" t="s">
        <v>246</v>
      </c>
      <c r="D5" s="188" t="s">
        <v>2</v>
      </c>
      <c r="E5" s="188" t="s">
        <v>247</v>
      </c>
    </row>
    <row r="6" spans="2:7" ht="53.65" customHeight="1" x14ac:dyDescent="0.25">
      <c r="C6" s="187" t="s">
        <v>248</v>
      </c>
      <c r="D6" s="194" t="s">
        <v>249</v>
      </c>
      <c r="E6" s="195" t="b">
        <v>0</v>
      </c>
      <c r="G6" s="196"/>
    </row>
    <row r="7" spans="2:7" ht="53.65" customHeight="1" x14ac:dyDescent="0.2">
      <c r="C7" s="194" t="s">
        <v>250</v>
      </c>
      <c r="D7" s="194" t="s">
        <v>251</v>
      </c>
      <c r="E7" s="195" t="b">
        <v>0</v>
      </c>
    </row>
    <row r="8" spans="2:7" ht="53.65" customHeight="1" x14ac:dyDescent="0.2">
      <c r="C8" s="194" t="s">
        <v>252</v>
      </c>
      <c r="D8" s="194" t="s">
        <v>253</v>
      </c>
      <c r="E8" s="195" t="b">
        <v>0</v>
      </c>
    </row>
    <row r="9" spans="2:7" ht="105" x14ac:dyDescent="0.2">
      <c r="C9" s="194" t="s">
        <v>254</v>
      </c>
      <c r="D9" s="194" t="s">
        <v>255</v>
      </c>
      <c r="E9" s="195" t="b">
        <v>0</v>
      </c>
    </row>
    <row r="10" spans="2:7" ht="53.65" customHeight="1" x14ac:dyDescent="0.2">
      <c r="C10" s="187" t="s">
        <v>256</v>
      </c>
      <c r="D10" s="194" t="s">
        <v>257</v>
      </c>
      <c r="E10" s="195" t="b">
        <v>0</v>
      </c>
    </row>
    <row r="11" spans="2:7" ht="53.65" customHeight="1" x14ac:dyDescent="0.2">
      <c r="C11" s="194" t="s">
        <v>258</v>
      </c>
      <c r="D11" s="194" t="s">
        <v>259</v>
      </c>
      <c r="E11" s="195" t="b">
        <v>0</v>
      </c>
    </row>
  </sheetData>
  <hyperlinks>
    <hyperlink ref="C6" location="Questionnaire!A1" display="Questionnaire!A1" xr:uid="{334B808A-DCFA-4DAF-AF08-7E7A37877F52}"/>
    <hyperlink ref="C10" location="'Employee Roster'!A1" display="'Employee Roster'!A1" xr:uid="{0F6EC071-300D-43F3-9C2D-B378FC11BBC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75231-0D1E-452C-BF4D-698F855AF242}">
  <sheetPr>
    <tabColor theme="1"/>
  </sheetPr>
  <dimension ref="B2:D258"/>
  <sheetViews>
    <sheetView zoomScaleNormal="100" workbookViewId="0"/>
  </sheetViews>
  <sheetFormatPr defaultColWidth="9.28515625" defaultRowHeight="15" x14ac:dyDescent="0.2"/>
  <cols>
    <col min="1" max="2" width="2.5703125" style="197" customWidth="1"/>
    <col min="3" max="3" width="96.5703125" style="197" customWidth="1"/>
    <col min="4" max="4" width="74.140625" style="197" customWidth="1"/>
    <col min="5" max="5" width="4.28515625" style="197" customWidth="1"/>
    <col min="6" max="6" width="29.7109375" style="197" bestFit="1" customWidth="1"/>
    <col min="7" max="16384" width="9.28515625" style="197"/>
  </cols>
  <sheetData>
    <row r="2" spans="2:4" x14ac:dyDescent="0.2">
      <c r="B2" s="208"/>
      <c r="C2" s="209" t="s">
        <v>260</v>
      </c>
      <c r="D2" s="209"/>
    </row>
    <row r="3" spans="2:4" x14ac:dyDescent="0.2">
      <c r="B3" s="210"/>
      <c r="C3" s="211"/>
      <c r="D3" s="211"/>
    </row>
    <row r="13" spans="2:4" ht="21" x14ac:dyDescent="0.2">
      <c r="B13" s="190"/>
      <c r="C13" s="222" t="s">
        <v>261</v>
      </c>
      <c r="D13" s="222"/>
    </row>
    <row r="14" spans="2:4" x14ac:dyDescent="0.2">
      <c r="B14" s="190"/>
      <c r="C14" s="220" t="s">
        <v>262</v>
      </c>
      <c r="D14" s="221"/>
    </row>
    <row r="15" spans="2:4" x14ac:dyDescent="0.2">
      <c r="B15" s="190"/>
      <c r="C15" s="189" t="s">
        <v>263</v>
      </c>
      <c r="D15" s="189" t="s">
        <v>264</v>
      </c>
    </row>
    <row r="16" spans="2:4" x14ac:dyDescent="0.2">
      <c r="B16" s="190"/>
      <c r="C16" s="198" t="s">
        <v>265</v>
      </c>
      <c r="D16" s="199"/>
    </row>
    <row r="17" spans="2:4" x14ac:dyDescent="0.2">
      <c r="B17" s="190"/>
      <c r="C17" s="198" t="s">
        <v>266</v>
      </c>
      <c r="D17" s="199"/>
    </row>
    <row r="18" spans="2:4" x14ac:dyDescent="0.2">
      <c r="B18" s="190"/>
      <c r="C18" s="198" t="s">
        <v>267</v>
      </c>
      <c r="D18" s="199"/>
    </row>
    <row r="19" spans="2:4" x14ac:dyDescent="0.2">
      <c r="B19" s="190"/>
      <c r="C19" s="198" t="s">
        <v>268</v>
      </c>
      <c r="D19" s="199"/>
    </row>
    <row r="20" spans="2:4" x14ac:dyDescent="0.2">
      <c r="B20" s="190"/>
      <c r="C20" s="198" t="s">
        <v>269</v>
      </c>
      <c r="D20" s="199"/>
    </row>
    <row r="21" spans="2:4" x14ac:dyDescent="0.2">
      <c r="B21" s="190"/>
      <c r="C21" s="198" t="s">
        <v>270</v>
      </c>
      <c r="D21" s="199"/>
    </row>
    <row r="22" spans="2:4" x14ac:dyDescent="0.2">
      <c r="B22" s="190"/>
      <c r="C22" s="198" t="s">
        <v>271</v>
      </c>
      <c r="D22" s="199"/>
    </row>
    <row r="23" spans="2:4" x14ac:dyDescent="0.2">
      <c r="B23" s="190"/>
      <c r="C23" s="198" t="s">
        <v>272</v>
      </c>
      <c r="D23" s="199"/>
    </row>
    <row r="24" spans="2:4" x14ac:dyDescent="0.2">
      <c r="B24" s="190"/>
      <c r="C24" s="198" t="s">
        <v>273</v>
      </c>
      <c r="D24" s="199"/>
    </row>
    <row r="25" spans="2:4" x14ac:dyDescent="0.2">
      <c r="B25" s="190"/>
      <c r="C25" s="198" t="s">
        <v>274</v>
      </c>
      <c r="D25" s="199"/>
    </row>
    <row r="26" spans="2:4" x14ac:dyDescent="0.2">
      <c r="B26" s="190"/>
      <c r="C26" s="198" t="s">
        <v>275</v>
      </c>
      <c r="D26" s="199"/>
    </row>
    <row r="27" spans="2:4" x14ac:dyDescent="0.2">
      <c r="B27" s="190"/>
      <c r="C27" s="198" t="s">
        <v>276</v>
      </c>
      <c r="D27" s="199"/>
    </row>
    <row r="28" spans="2:4" x14ac:dyDescent="0.2">
      <c r="B28" s="190"/>
      <c r="C28" s="198" t="s">
        <v>277</v>
      </c>
      <c r="D28" s="199"/>
    </row>
    <row r="29" spans="2:4" x14ac:dyDescent="0.2">
      <c r="B29" s="190"/>
      <c r="C29" s="198" t="s">
        <v>278</v>
      </c>
      <c r="D29" s="199"/>
    </row>
    <row r="30" spans="2:4" x14ac:dyDescent="0.2">
      <c r="B30" s="190"/>
      <c r="C30" s="198" t="s">
        <v>279</v>
      </c>
      <c r="D30" s="199"/>
    </row>
    <row r="31" spans="2:4" x14ac:dyDescent="0.2">
      <c r="B31" s="190"/>
      <c r="C31" s="198" t="s">
        <v>280</v>
      </c>
      <c r="D31" s="199"/>
    </row>
    <row r="32" spans="2:4" x14ac:dyDescent="0.2">
      <c r="B32" s="190"/>
      <c r="C32" s="198" t="s">
        <v>281</v>
      </c>
      <c r="D32" s="199"/>
    </row>
    <row r="33" spans="2:4" x14ac:dyDescent="0.2">
      <c r="B33" s="190"/>
      <c r="C33" s="198" t="s">
        <v>282</v>
      </c>
      <c r="D33" s="199"/>
    </row>
    <row r="34" spans="2:4" x14ac:dyDescent="0.2">
      <c r="B34" s="190"/>
      <c r="C34" s="200" t="s">
        <v>283</v>
      </c>
      <c r="D34" s="199"/>
    </row>
    <row r="35" spans="2:4" x14ac:dyDescent="0.2">
      <c r="B35" s="190"/>
      <c r="C35" s="220" t="s">
        <v>284</v>
      </c>
      <c r="D35" s="221"/>
    </row>
    <row r="36" spans="2:4" x14ac:dyDescent="0.2">
      <c r="B36" s="190"/>
      <c r="C36" s="189" t="s">
        <v>263</v>
      </c>
      <c r="D36" s="189" t="s">
        <v>264</v>
      </c>
    </row>
    <row r="37" spans="2:4" x14ac:dyDescent="0.2">
      <c r="B37" s="190"/>
      <c r="C37" s="198" t="s">
        <v>285</v>
      </c>
      <c r="D37" s="199"/>
    </row>
    <row r="38" spans="2:4" x14ac:dyDescent="0.2">
      <c r="B38" s="190"/>
      <c r="C38" s="198" t="s">
        <v>286</v>
      </c>
      <c r="D38" s="199"/>
    </row>
    <row r="39" spans="2:4" x14ac:dyDescent="0.2">
      <c r="B39" s="190"/>
      <c r="C39" s="198" t="s">
        <v>287</v>
      </c>
      <c r="D39" s="199"/>
    </row>
    <row r="40" spans="2:4" x14ac:dyDescent="0.2">
      <c r="B40" s="190"/>
      <c r="C40" s="200" t="s">
        <v>288</v>
      </c>
      <c r="D40" s="199"/>
    </row>
    <row r="41" spans="2:4" x14ac:dyDescent="0.2">
      <c r="B41" s="190"/>
      <c r="C41" s="200" t="s">
        <v>289</v>
      </c>
      <c r="D41" s="199"/>
    </row>
    <row r="42" spans="2:4" x14ac:dyDescent="0.2">
      <c r="B42" s="190"/>
      <c r="C42" s="200" t="s">
        <v>290</v>
      </c>
      <c r="D42" s="199"/>
    </row>
    <row r="43" spans="2:4" x14ac:dyDescent="0.2">
      <c r="B43" s="190"/>
      <c r="C43" s="200" t="s">
        <v>291</v>
      </c>
      <c r="D43" s="199"/>
    </row>
    <row r="44" spans="2:4" x14ac:dyDescent="0.2">
      <c r="B44" s="190"/>
      <c r="C44" s="201" t="s">
        <v>292</v>
      </c>
      <c r="D44" s="199"/>
    </row>
    <row r="45" spans="2:4" x14ac:dyDescent="0.2">
      <c r="B45" s="190"/>
      <c r="C45" s="200" t="s">
        <v>293</v>
      </c>
      <c r="D45" s="199"/>
    </row>
    <row r="46" spans="2:4" x14ac:dyDescent="0.2">
      <c r="B46" s="190"/>
      <c r="C46" s="201" t="s">
        <v>294</v>
      </c>
      <c r="D46" s="199"/>
    </row>
    <row r="47" spans="2:4" x14ac:dyDescent="0.2">
      <c r="B47" s="190"/>
      <c r="C47" s="198" t="s">
        <v>295</v>
      </c>
      <c r="D47" s="199"/>
    </row>
    <row r="48" spans="2:4" x14ac:dyDescent="0.2">
      <c r="B48" s="190"/>
      <c r="C48" s="198" t="s">
        <v>296</v>
      </c>
      <c r="D48" s="199"/>
    </row>
    <row r="49" spans="2:4" x14ac:dyDescent="0.2">
      <c r="B49" s="190"/>
      <c r="C49" s="198" t="s">
        <v>297</v>
      </c>
      <c r="D49" s="199"/>
    </row>
    <row r="50" spans="2:4" x14ac:dyDescent="0.2">
      <c r="B50" s="190"/>
      <c r="C50" s="200" t="s">
        <v>298</v>
      </c>
      <c r="D50" s="199"/>
    </row>
    <row r="51" spans="2:4" x14ac:dyDescent="0.2">
      <c r="B51" s="190"/>
      <c r="C51" s="198" t="s">
        <v>299</v>
      </c>
      <c r="D51" s="199"/>
    </row>
    <row r="52" spans="2:4" x14ac:dyDescent="0.2">
      <c r="B52" s="190"/>
      <c r="C52" s="200" t="s">
        <v>298</v>
      </c>
      <c r="D52" s="199"/>
    </row>
    <row r="53" spans="2:4" x14ac:dyDescent="0.2">
      <c r="B53" s="190"/>
      <c r="C53" s="198" t="s">
        <v>300</v>
      </c>
      <c r="D53" s="199"/>
    </row>
    <row r="54" spans="2:4" x14ac:dyDescent="0.2">
      <c r="B54" s="190"/>
      <c r="C54" s="200" t="s">
        <v>298</v>
      </c>
      <c r="D54" s="199"/>
    </row>
    <row r="55" spans="2:4" x14ac:dyDescent="0.2">
      <c r="B55" s="190"/>
      <c r="C55" s="198" t="s">
        <v>301</v>
      </c>
      <c r="D55" s="199"/>
    </row>
    <row r="56" spans="2:4" x14ac:dyDescent="0.2">
      <c r="B56" s="190"/>
      <c r="C56" s="198" t="s">
        <v>302</v>
      </c>
      <c r="D56" s="199"/>
    </row>
    <row r="57" spans="2:4" x14ac:dyDescent="0.2">
      <c r="B57" s="190"/>
      <c r="C57" s="198" t="s">
        <v>303</v>
      </c>
      <c r="D57" s="199"/>
    </row>
    <row r="58" spans="2:4" x14ac:dyDescent="0.2">
      <c r="B58" s="190"/>
      <c r="C58" s="200" t="s">
        <v>304</v>
      </c>
      <c r="D58" s="199"/>
    </row>
    <row r="59" spans="2:4" x14ac:dyDescent="0.2">
      <c r="B59" s="190"/>
      <c r="C59" s="198" t="s">
        <v>305</v>
      </c>
      <c r="D59" s="199"/>
    </row>
    <row r="60" spans="2:4" x14ac:dyDescent="0.2">
      <c r="B60" s="190"/>
      <c r="C60" s="200" t="s">
        <v>306</v>
      </c>
      <c r="D60" s="199"/>
    </row>
    <row r="61" spans="2:4" x14ac:dyDescent="0.2">
      <c r="B61" s="190"/>
      <c r="C61" s="198" t="s">
        <v>307</v>
      </c>
      <c r="D61" s="199"/>
    </row>
    <row r="62" spans="2:4" x14ac:dyDescent="0.2">
      <c r="B62" s="190"/>
      <c r="C62" s="200" t="s">
        <v>308</v>
      </c>
      <c r="D62" s="199"/>
    </row>
    <row r="63" spans="2:4" x14ac:dyDescent="0.2">
      <c r="B63" s="190"/>
      <c r="C63" s="198" t="s">
        <v>309</v>
      </c>
      <c r="D63" s="199"/>
    </row>
    <row r="64" spans="2:4" s="202" customFormat="1" x14ac:dyDescent="0.2">
      <c r="B64" s="191"/>
      <c r="C64" s="200" t="s">
        <v>310</v>
      </c>
      <c r="D64" s="199"/>
    </row>
    <row r="65" spans="3:4" x14ac:dyDescent="0.2">
      <c r="C65" s="220" t="s">
        <v>311</v>
      </c>
      <c r="D65" s="221"/>
    </row>
    <row r="66" spans="3:4" x14ac:dyDescent="0.2">
      <c r="C66" s="189" t="s">
        <v>263</v>
      </c>
      <c r="D66" s="189" t="s">
        <v>264</v>
      </c>
    </row>
    <row r="67" spans="3:4" x14ac:dyDescent="0.2">
      <c r="C67" s="203" t="s">
        <v>312</v>
      </c>
      <c r="D67" s="199"/>
    </row>
    <row r="68" spans="3:4" x14ac:dyDescent="0.2">
      <c r="C68" s="203" t="s">
        <v>313</v>
      </c>
      <c r="D68" s="199"/>
    </row>
    <row r="69" spans="3:4" x14ac:dyDescent="0.2">
      <c r="C69" s="203" t="s">
        <v>314</v>
      </c>
      <c r="D69" s="199"/>
    </row>
    <row r="70" spans="3:4" x14ac:dyDescent="0.2">
      <c r="C70" s="203" t="s">
        <v>315</v>
      </c>
      <c r="D70" s="199"/>
    </row>
    <row r="71" spans="3:4" x14ac:dyDescent="0.2">
      <c r="C71" s="203" t="s">
        <v>316</v>
      </c>
      <c r="D71" s="199"/>
    </row>
    <row r="72" spans="3:4" x14ac:dyDescent="0.2">
      <c r="C72" s="203" t="s">
        <v>317</v>
      </c>
      <c r="D72" s="199"/>
    </row>
    <row r="73" spans="3:4" x14ac:dyDescent="0.2">
      <c r="C73" s="203" t="s">
        <v>318</v>
      </c>
      <c r="D73" s="199"/>
    </row>
    <row r="74" spans="3:4" x14ac:dyDescent="0.2">
      <c r="C74" s="220" t="s">
        <v>319</v>
      </c>
      <c r="D74" s="221"/>
    </row>
    <row r="75" spans="3:4" x14ac:dyDescent="0.2">
      <c r="C75" s="189" t="s">
        <v>263</v>
      </c>
      <c r="D75" s="189" t="s">
        <v>264</v>
      </c>
    </row>
    <row r="76" spans="3:4" x14ac:dyDescent="0.2">
      <c r="C76" s="203" t="s">
        <v>320</v>
      </c>
      <c r="D76" s="199"/>
    </row>
    <row r="77" spans="3:4" x14ac:dyDescent="0.2">
      <c r="C77" s="203" t="s">
        <v>321</v>
      </c>
      <c r="D77" s="199"/>
    </row>
    <row r="78" spans="3:4" x14ac:dyDescent="0.2">
      <c r="C78" s="203" t="s">
        <v>322</v>
      </c>
      <c r="D78" s="199"/>
    </row>
    <row r="81" spans="2:4" ht="21" x14ac:dyDescent="0.2">
      <c r="B81" s="190"/>
      <c r="C81" s="222" t="s">
        <v>323</v>
      </c>
      <c r="D81" s="222"/>
    </row>
    <row r="82" spans="2:4" x14ac:dyDescent="0.2">
      <c r="B82" s="190"/>
      <c r="C82" s="220" t="s">
        <v>324</v>
      </c>
      <c r="D82" s="221"/>
    </row>
    <row r="83" spans="2:4" x14ac:dyDescent="0.2">
      <c r="B83" s="190"/>
      <c r="C83" s="189" t="s">
        <v>263</v>
      </c>
      <c r="D83" s="189" t="s">
        <v>264</v>
      </c>
    </row>
    <row r="84" spans="2:4" x14ac:dyDescent="0.2">
      <c r="B84" s="190"/>
      <c r="C84" s="198" t="s">
        <v>325</v>
      </c>
      <c r="D84" s="199"/>
    </row>
    <row r="85" spans="2:4" x14ac:dyDescent="0.2">
      <c r="B85" s="190"/>
      <c r="C85" s="198" t="s">
        <v>326</v>
      </c>
      <c r="D85" s="199"/>
    </row>
    <row r="86" spans="2:4" x14ac:dyDescent="0.2">
      <c r="B86" s="190"/>
      <c r="C86" s="198" t="s">
        <v>327</v>
      </c>
      <c r="D86" s="199"/>
    </row>
    <row r="87" spans="2:4" x14ac:dyDescent="0.2">
      <c r="B87" s="190"/>
      <c r="C87" s="198" t="s">
        <v>328</v>
      </c>
      <c r="D87" s="199"/>
    </row>
    <row r="88" spans="2:4" x14ac:dyDescent="0.2">
      <c r="B88" s="190"/>
      <c r="C88" s="198" t="s">
        <v>329</v>
      </c>
      <c r="D88" s="199"/>
    </row>
    <row r="89" spans="2:4" x14ac:dyDescent="0.2">
      <c r="B89" s="190"/>
      <c r="C89" s="198" t="s">
        <v>330</v>
      </c>
      <c r="D89" s="199"/>
    </row>
    <row r="90" spans="2:4" x14ac:dyDescent="0.2">
      <c r="B90" s="190"/>
      <c r="C90" s="198" t="s">
        <v>331</v>
      </c>
      <c r="D90" s="199"/>
    </row>
    <row r="91" spans="2:4" x14ac:dyDescent="0.2">
      <c r="B91" s="190"/>
      <c r="C91" s="198" t="s">
        <v>332</v>
      </c>
      <c r="D91" s="199"/>
    </row>
    <row r="92" spans="2:4" x14ac:dyDescent="0.2">
      <c r="B92" s="190"/>
      <c r="C92" s="198" t="s">
        <v>333</v>
      </c>
      <c r="D92" s="199"/>
    </row>
    <row r="93" spans="2:4" x14ac:dyDescent="0.2">
      <c r="B93" s="190"/>
      <c r="C93" s="198" t="s">
        <v>334</v>
      </c>
      <c r="D93" s="199"/>
    </row>
    <row r="94" spans="2:4" x14ac:dyDescent="0.2">
      <c r="B94" s="190"/>
      <c r="C94" s="198" t="s">
        <v>335</v>
      </c>
      <c r="D94" s="199"/>
    </row>
    <row r="95" spans="2:4" x14ac:dyDescent="0.2">
      <c r="B95" s="190"/>
      <c r="C95" s="200" t="s">
        <v>336</v>
      </c>
      <c r="D95" s="199"/>
    </row>
    <row r="96" spans="2:4" x14ac:dyDescent="0.2">
      <c r="B96" s="190"/>
      <c r="C96" s="198" t="s">
        <v>337</v>
      </c>
      <c r="D96" s="199"/>
    </row>
    <row r="97" spans="2:4" ht="45" x14ac:dyDescent="0.2">
      <c r="B97" s="190"/>
      <c r="C97" s="198" t="s">
        <v>338</v>
      </c>
      <c r="D97" s="199"/>
    </row>
    <row r="98" spans="2:4" x14ac:dyDescent="0.2">
      <c r="B98" s="190"/>
      <c r="C98" s="198" t="s">
        <v>339</v>
      </c>
      <c r="D98" s="199"/>
    </row>
    <row r="99" spans="2:4" x14ac:dyDescent="0.2">
      <c r="B99" s="190"/>
      <c r="C99" s="198" t="s">
        <v>340</v>
      </c>
      <c r="D99" s="199"/>
    </row>
    <row r="100" spans="2:4" x14ac:dyDescent="0.2">
      <c r="B100" s="190"/>
      <c r="C100" s="198" t="s">
        <v>341</v>
      </c>
      <c r="D100" s="199"/>
    </row>
    <row r="101" spans="2:4" x14ac:dyDescent="0.2">
      <c r="B101" s="190"/>
      <c r="C101" s="220" t="s">
        <v>342</v>
      </c>
      <c r="D101" s="221"/>
    </row>
    <row r="102" spans="2:4" x14ac:dyDescent="0.2">
      <c r="B102" s="190"/>
      <c r="C102" s="189" t="s">
        <v>263</v>
      </c>
      <c r="D102" s="189" t="s">
        <v>264</v>
      </c>
    </row>
    <row r="103" spans="2:4" x14ac:dyDescent="0.2">
      <c r="B103" s="190"/>
      <c r="C103" s="198" t="s">
        <v>343</v>
      </c>
      <c r="D103" s="199"/>
    </row>
    <row r="104" spans="2:4" x14ac:dyDescent="0.2">
      <c r="B104" s="190"/>
      <c r="C104" s="198" t="s">
        <v>344</v>
      </c>
      <c r="D104" s="199"/>
    </row>
    <row r="105" spans="2:4" x14ac:dyDescent="0.2">
      <c r="B105" s="190"/>
      <c r="C105" s="198" t="s">
        <v>345</v>
      </c>
      <c r="D105" s="199"/>
    </row>
    <row r="106" spans="2:4" x14ac:dyDescent="0.2">
      <c r="B106" s="190"/>
      <c r="C106" s="198" t="s">
        <v>346</v>
      </c>
      <c r="D106" s="199"/>
    </row>
    <row r="107" spans="2:4" x14ac:dyDescent="0.2">
      <c r="B107" s="190"/>
      <c r="C107" s="198" t="s">
        <v>347</v>
      </c>
      <c r="D107" s="199"/>
    </row>
    <row r="108" spans="2:4" x14ac:dyDescent="0.2">
      <c r="B108" s="190"/>
      <c r="C108" s="198" t="s">
        <v>348</v>
      </c>
      <c r="D108" s="199"/>
    </row>
    <row r="109" spans="2:4" x14ac:dyDescent="0.2">
      <c r="B109" s="190"/>
      <c r="C109" s="220" t="s">
        <v>349</v>
      </c>
      <c r="D109" s="221"/>
    </row>
    <row r="110" spans="2:4" x14ac:dyDescent="0.2">
      <c r="B110" s="190"/>
      <c r="C110" s="189" t="s">
        <v>263</v>
      </c>
      <c r="D110" s="189" t="s">
        <v>264</v>
      </c>
    </row>
    <row r="111" spans="2:4" x14ac:dyDescent="0.2">
      <c r="B111" s="190"/>
      <c r="C111" s="198" t="s">
        <v>350</v>
      </c>
      <c r="D111" s="199"/>
    </row>
    <row r="112" spans="2:4" x14ac:dyDescent="0.2">
      <c r="B112" s="190"/>
      <c r="C112" s="198" t="s">
        <v>351</v>
      </c>
      <c r="D112" s="199"/>
    </row>
    <row r="113" spans="2:4" x14ac:dyDescent="0.2">
      <c r="B113" s="190"/>
      <c r="C113" s="198" t="s">
        <v>352</v>
      </c>
      <c r="D113" s="199"/>
    </row>
    <row r="114" spans="2:4" x14ac:dyDescent="0.2">
      <c r="B114" s="190"/>
      <c r="C114" s="198" t="s">
        <v>353</v>
      </c>
      <c r="D114" s="199"/>
    </row>
    <row r="115" spans="2:4" x14ac:dyDescent="0.2">
      <c r="B115" s="190"/>
    </row>
    <row r="117" spans="2:4" ht="21" x14ac:dyDescent="0.2">
      <c r="B117" s="190"/>
      <c r="C117" s="222" t="s">
        <v>354</v>
      </c>
      <c r="D117" s="222"/>
    </row>
    <row r="118" spans="2:4" x14ac:dyDescent="0.2">
      <c r="B118" s="190"/>
      <c r="C118" s="220" t="s">
        <v>355</v>
      </c>
      <c r="D118" s="221"/>
    </row>
    <row r="119" spans="2:4" x14ac:dyDescent="0.2">
      <c r="B119" s="190"/>
      <c r="C119" s="189" t="s">
        <v>263</v>
      </c>
      <c r="D119" s="189" t="s">
        <v>264</v>
      </c>
    </row>
    <row r="120" spans="2:4" x14ac:dyDescent="0.2">
      <c r="B120" s="190"/>
      <c r="C120" s="198" t="s">
        <v>356</v>
      </c>
      <c r="D120" s="199"/>
    </row>
    <row r="121" spans="2:4" x14ac:dyDescent="0.2">
      <c r="B121" s="190"/>
      <c r="C121" s="198" t="s">
        <v>357</v>
      </c>
      <c r="D121" s="199"/>
    </row>
    <row r="122" spans="2:4" x14ac:dyDescent="0.2">
      <c r="B122" s="190"/>
      <c r="C122" s="198" t="s">
        <v>358</v>
      </c>
      <c r="D122" s="199"/>
    </row>
    <row r="123" spans="2:4" x14ac:dyDescent="0.2">
      <c r="B123" s="190"/>
      <c r="C123" s="198" t="s">
        <v>359</v>
      </c>
      <c r="D123" s="199"/>
    </row>
    <row r="124" spans="2:4" x14ac:dyDescent="0.2">
      <c r="B124" s="190"/>
      <c r="C124" s="220" t="s">
        <v>360</v>
      </c>
      <c r="D124" s="221"/>
    </row>
    <row r="125" spans="2:4" x14ac:dyDescent="0.2">
      <c r="B125" s="190"/>
      <c r="C125" s="189" t="s">
        <v>263</v>
      </c>
      <c r="D125" s="189" t="s">
        <v>264</v>
      </c>
    </row>
    <row r="126" spans="2:4" x14ac:dyDescent="0.2">
      <c r="C126" s="198" t="s">
        <v>361</v>
      </c>
      <c r="D126" s="199"/>
    </row>
    <row r="127" spans="2:4" x14ac:dyDescent="0.2">
      <c r="C127" s="198" t="s">
        <v>362</v>
      </c>
      <c r="D127" s="199"/>
    </row>
    <row r="128" spans="2:4" x14ac:dyDescent="0.2">
      <c r="C128" s="198" t="s">
        <v>363</v>
      </c>
      <c r="D128" s="199"/>
    </row>
    <row r="129" spans="2:4" x14ac:dyDescent="0.2">
      <c r="C129" s="198" t="s">
        <v>364</v>
      </c>
      <c r="D129" s="199"/>
    </row>
    <row r="130" spans="2:4" x14ac:dyDescent="0.2">
      <c r="C130" s="198" t="s">
        <v>365</v>
      </c>
      <c r="D130" s="199"/>
    </row>
    <row r="133" spans="2:4" ht="21" x14ac:dyDescent="0.2">
      <c r="B133" s="190"/>
      <c r="C133" s="222" t="s">
        <v>366</v>
      </c>
      <c r="D133" s="222"/>
    </row>
    <row r="134" spans="2:4" x14ac:dyDescent="0.2">
      <c r="B134" s="190"/>
      <c r="C134" s="220" t="s">
        <v>367</v>
      </c>
      <c r="D134" s="221"/>
    </row>
    <row r="135" spans="2:4" x14ac:dyDescent="0.2">
      <c r="B135" s="190"/>
      <c r="C135" s="189" t="s">
        <v>263</v>
      </c>
      <c r="D135" s="189" t="s">
        <v>264</v>
      </c>
    </row>
    <row r="136" spans="2:4" x14ac:dyDescent="0.2">
      <c r="B136" s="190"/>
      <c r="C136" s="198" t="s">
        <v>368</v>
      </c>
      <c r="D136" s="199"/>
    </row>
    <row r="137" spans="2:4" x14ac:dyDescent="0.2">
      <c r="B137" s="190"/>
      <c r="C137" s="198" t="s">
        <v>369</v>
      </c>
      <c r="D137" s="199"/>
    </row>
    <row r="138" spans="2:4" x14ac:dyDescent="0.2">
      <c r="B138" s="190"/>
      <c r="C138" s="198" t="s">
        <v>370</v>
      </c>
      <c r="D138" s="199"/>
    </row>
    <row r="139" spans="2:4" x14ac:dyDescent="0.2">
      <c r="B139" s="190"/>
      <c r="C139" s="198" t="s">
        <v>371</v>
      </c>
      <c r="D139" s="199"/>
    </row>
    <row r="140" spans="2:4" x14ac:dyDescent="0.2">
      <c r="B140" s="190"/>
      <c r="C140" s="198" t="s">
        <v>372</v>
      </c>
      <c r="D140" s="199"/>
    </row>
    <row r="141" spans="2:4" x14ac:dyDescent="0.2">
      <c r="B141" s="190"/>
      <c r="C141" s="198" t="s">
        <v>373</v>
      </c>
      <c r="D141" s="199"/>
    </row>
    <row r="142" spans="2:4" x14ac:dyDescent="0.2">
      <c r="B142" s="190"/>
      <c r="C142" s="198" t="s">
        <v>374</v>
      </c>
      <c r="D142" s="199"/>
    </row>
    <row r="143" spans="2:4" x14ac:dyDescent="0.2">
      <c r="B143" s="190"/>
      <c r="C143" s="198" t="s">
        <v>375</v>
      </c>
      <c r="D143" s="199"/>
    </row>
    <row r="144" spans="2:4" x14ac:dyDescent="0.2">
      <c r="B144" s="190"/>
      <c r="C144" s="198" t="s">
        <v>376</v>
      </c>
      <c r="D144" s="199"/>
    </row>
    <row r="145" spans="2:4" x14ac:dyDescent="0.2">
      <c r="B145" s="190"/>
      <c r="C145" s="198" t="s">
        <v>377</v>
      </c>
      <c r="D145" s="199"/>
    </row>
    <row r="146" spans="2:4" x14ac:dyDescent="0.2">
      <c r="B146" s="190"/>
      <c r="C146" s="198" t="s">
        <v>378</v>
      </c>
      <c r="D146" s="199"/>
    </row>
    <row r="147" spans="2:4" x14ac:dyDescent="0.2">
      <c r="B147" s="190"/>
      <c r="C147" s="198" t="s">
        <v>379</v>
      </c>
      <c r="D147" s="199"/>
    </row>
    <row r="148" spans="2:4" x14ac:dyDescent="0.2">
      <c r="B148" s="190"/>
      <c r="C148" s="220" t="s">
        <v>380</v>
      </c>
      <c r="D148" s="221"/>
    </row>
    <row r="149" spans="2:4" x14ac:dyDescent="0.2">
      <c r="B149" s="190"/>
      <c r="C149" s="189" t="s">
        <v>263</v>
      </c>
      <c r="D149" s="189" t="s">
        <v>264</v>
      </c>
    </row>
    <row r="150" spans="2:4" x14ac:dyDescent="0.2">
      <c r="B150" s="190"/>
      <c r="C150" s="198" t="s">
        <v>381</v>
      </c>
      <c r="D150" s="199"/>
    </row>
    <row r="151" spans="2:4" x14ac:dyDescent="0.2">
      <c r="B151" s="190"/>
      <c r="C151" s="198" t="s">
        <v>382</v>
      </c>
      <c r="D151" s="199"/>
    </row>
    <row r="152" spans="2:4" x14ac:dyDescent="0.2">
      <c r="B152" s="190"/>
      <c r="C152" s="198" t="s">
        <v>383</v>
      </c>
      <c r="D152" s="199"/>
    </row>
    <row r="153" spans="2:4" x14ac:dyDescent="0.2">
      <c r="B153" s="190"/>
      <c r="C153" s="198" t="s">
        <v>384</v>
      </c>
      <c r="D153" s="199"/>
    </row>
    <row r="154" spans="2:4" x14ac:dyDescent="0.2">
      <c r="B154" s="190"/>
      <c r="C154" s="198" t="s">
        <v>385</v>
      </c>
      <c r="D154" s="199"/>
    </row>
    <row r="155" spans="2:4" x14ac:dyDescent="0.2">
      <c r="B155" s="190"/>
      <c r="C155" s="220" t="s">
        <v>386</v>
      </c>
      <c r="D155" s="221"/>
    </row>
    <row r="156" spans="2:4" x14ac:dyDescent="0.2">
      <c r="B156" s="190"/>
      <c r="C156" s="189" t="s">
        <v>263</v>
      </c>
      <c r="D156" s="189" t="s">
        <v>264</v>
      </c>
    </row>
    <row r="157" spans="2:4" x14ac:dyDescent="0.2">
      <c r="B157" s="190"/>
      <c r="C157" s="198" t="s">
        <v>387</v>
      </c>
      <c r="D157" s="199"/>
    </row>
    <row r="158" spans="2:4" x14ac:dyDescent="0.2">
      <c r="B158" s="190"/>
      <c r="C158" s="198" t="s">
        <v>388</v>
      </c>
      <c r="D158" s="199"/>
    </row>
    <row r="159" spans="2:4" ht="30" x14ac:dyDescent="0.2">
      <c r="B159" s="190"/>
      <c r="C159" s="198" t="s">
        <v>389</v>
      </c>
      <c r="D159" s="199"/>
    </row>
    <row r="160" spans="2:4" x14ac:dyDescent="0.2">
      <c r="B160" s="190"/>
      <c r="C160" s="198" t="s">
        <v>390</v>
      </c>
      <c r="D160" s="199"/>
    </row>
    <row r="161" spans="2:4" x14ac:dyDescent="0.2">
      <c r="B161" s="190"/>
      <c r="C161" s="198" t="s">
        <v>391</v>
      </c>
      <c r="D161" s="199"/>
    </row>
    <row r="162" spans="2:4" x14ac:dyDescent="0.2">
      <c r="B162" s="190"/>
      <c r="C162" s="198" t="s">
        <v>392</v>
      </c>
      <c r="D162" s="199"/>
    </row>
    <row r="163" spans="2:4" x14ac:dyDescent="0.2">
      <c r="B163" s="190"/>
      <c r="C163" s="198" t="s">
        <v>393</v>
      </c>
      <c r="D163" s="199"/>
    </row>
    <row r="164" spans="2:4" x14ac:dyDescent="0.2">
      <c r="B164" s="190"/>
      <c r="C164" s="200" t="s">
        <v>394</v>
      </c>
      <c r="D164" s="199"/>
    </row>
    <row r="165" spans="2:4" x14ac:dyDescent="0.2">
      <c r="B165" s="190"/>
      <c r="C165" s="198" t="s">
        <v>395</v>
      </c>
      <c r="D165" s="199"/>
    </row>
    <row r="166" spans="2:4" ht="30" x14ac:dyDescent="0.2">
      <c r="B166" s="190"/>
      <c r="C166" s="198" t="s">
        <v>396</v>
      </c>
      <c r="D166" s="199"/>
    </row>
    <row r="167" spans="2:4" x14ac:dyDescent="0.2">
      <c r="B167" s="190"/>
      <c r="C167" s="198" t="s">
        <v>397</v>
      </c>
      <c r="D167" s="199"/>
    </row>
    <row r="168" spans="2:4" x14ac:dyDescent="0.2">
      <c r="B168" s="190"/>
      <c r="C168" s="198" t="s">
        <v>398</v>
      </c>
      <c r="D168" s="199"/>
    </row>
    <row r="169" spans="2:4" x14ac:dyDescent="0.2">
      <c r="B169" s="190"/>
      <c r="C169" s="198" t="s">
        <v>399</v>
      </c>
      <c r="D169" s="199"/>
    </row>
    <row r="170" spans="2:4" x14ac:dyDescent="0.2">
      <c r="B170" s="190"/>
      <c r="C170" s="200" t="s">
        <v>400</v>
      </c>
      <c r="D170" s="199"/>
    </row>
    <row r="171" spans="2:4" x14ac:dyDescent="0.2">
      <c r="B171" s="190"/>
      <c r="C171" s="198" t="s">
        <v>401</v>
      </c>
      <c r="D171" s="199"/>
    </row>
    <row r="172" spans="2:4" x14ac:dyDescent="0.2">
      <c r="B172" s="190"/>
      <c r="C172" s="198" t="s">
        <v>402</v>
      </c>
      <c r="D172" s="199"/>
    </row>
    <row r="173" spans="2:4" x14ac:dyDescent="0.2">
      <c r="B173" s="190"/>
      <c r="C173" s="198" t="s">
        <v>403</v>
      </c>
      <c r="D173" s="199"/>
    </row>
    <row r="174" spans="2:4" x14ac:dyDescent="0.2">
      <c r="B174" s="190"/>
      <c r="C174" s="198" t="s">
        <v>404</v>
      </c>
      <c r="D174" s="199"/>
    </row>
    <row r="175" spans="2:4" x14ac:dyDescent="0.2">
      <c r="B175" s="190"/>
      <c r="C175" s="220" t="s">
        <v>405</v>
      </c>
      <c r="D175" s="221"/>
    </row>
    <row r="176" spans="2:4" x14ac:dyDescent="0.2">
      <c r="B176" s="190"/>
      <c r="C176" s="189" t="s">
        <v>263</v>
      </c>
      <c r="D176" s="189" t="s">
        <v>264</v>
      </c>
    </row>
    <row r="177" spans="2:4" x14ac:dyDescent="0.2">
      <c r="B177" s="190"/>
      <c r="C177" s="198" t="s">
        <v>406</v>
      </c>
      <c r="D177" s="199"/>
    </row>
    <row r="178" spans="2:4" x14ac:dyDescent="0.2">
      <c r="B178" s="190"/>
      <c r="C178" s="198" t="s">
        <v>407</v>
      </c>
      <c r="D178" s="199"/>
    </row>
    <row r="179" spans="2:4" x14ac:dyDescent="0.2">
      <c r="B179" s="190"/>
      <c r="C179" s="198" t="s">
        <v>408</v>
      </c>
      <c r="D179" s="199"/>
    </row>
    <row r="180" spans="2:4" x14ac:dyDescent="0.2">
      <c r="B180" s="190"/>
      <c r="C180" s="198" t="s">
        <v>409</v>
      </c>
      <c r="D180" s="199"/>
    </row>
    <row r="181" spans="2:4" x14ac:dyDescent="0.2">
      <c r="B181" s="190"/>
      <c r="C181" s="198" t="s">
        <v>410</v>
      </c>
      <c r="D181" s="199"/>
    </row>
    <row r="182" spans="2:4" x14ac:dyDescent="0.2">
      <c r="B182" s="190"/>
      <c r="C182" s="198" t="s">
        <v>411</v>
      </c>
      <c r="D182" s="199"/>
    </row>
    <row r="183" spans="2:4" x14ac:dyDescent="0.2">
      <c r="B183" s="190"/>
      <c r="C183" s="198" t="s">
        <v>412</v>
      </c>
      <c r="D183" s="199"/>
    </row>
    <row r="184" spans="2:4" x14ac:dyDescent="0.2">
      <c r="B184" s="190"/>
      <c r="C184" s="198" t="s">
        <v>413</v>
      </c>
      <c r="D184" s="199"/>
    </row>
    <row r="185" spans="2:4" x14ac:dyDescent="0.2">
      <c r="B185" s="190"/>
      <c r="C185" s="220" t="s">
        <v>414</v>
      </c>
      <c r="D185" s="221"/>
    </row>
    <row r="186" spans="2:4" x14ac:dyDescent="0.2">
      <c r="B186" s="190"/>
      <c r="C186" s="189" t="s">
        <v>263</v>
      </c>
      <c r="D186" s="189" t="s">
        <v>264</v>
      </c>
    </row>
    <row r="187" spans="2:4" x14ac:dyDescent="0.2">
      <c r="B187" s="190"/>
      <c r="C187" s="198" t="s">
        <v>415</v>
      </c>
      <c r="D187" s="199"/>
    </row>
    <row r="188" spans="2:4" x14ac:dyDescent="0.2">
      <c r="B188" s="190"/>
      <c r="C188" s="198" t="s">
        <v>416</v>
      </c>
      <c r="D188" s="199"/>
    </row>
    <row r="189" spans="2:4" x14ac:dyDescent="0.2">
      <c r="B189" s="190"/>
      <c r="C189" s="198" t="s">
        <v>417</v>
      </c>
      <c r="D189" s="199"/>
    </row>
    <row r="190" spans="2:4" x14ac:dyDescent="0.2">
      <c r="B190" s="190"/>
      <c r="C190" s="198" t="s">
        <v>418</v>
      </c>
      <c r="D190" s="199"/>
    </row>
    <row r="191" spans="2:4" x14ac:dyDescent="0.2">
      <c r="B191" s="190"/>
      <c r="C191" s="198" t="s">
        <v>419</v>
      </c>
      <c r="D191" s="199"/>
    </row>
    <row r="192" spans="2:4" x14ac:dyDescent="0.2">
      <c r="B192" s="190"/>
      <c r="C192" s="198" t="s">
        <v>420</v>
      </c>
      <c r="D192" s="199"/>
    </row>
    <row r="193" spans="2:4" x14ac:dyDescent="0.2">
      <c r="B193" s="190"/>
      <c r="C193" s="220" t="s">
        <v>421</v>
      </c>
      <c r="D193" s="221"/>
    </row>
    <row r="194" spans="2:4" x14ac:dyDescent="0.2">
      <c r="B194" s="190"/>
      <c r="C194" s="189" t="s">
        <v>263</v>
      </c>
      <c r="D194" s="189" t="s">
        <v>264</v>
      </c>
    </row>
    <row r="195" spans="2:4" x14ac:dyDescent="0.2">
      <c r="B195" s="190"/>
      <c r="C195" s="198" t="s">
        <v>422</v>
      </c>
      <c r="D195" s="199"/>
    </row>
    <row r="196" spans="2:4" x14ac:dyDescent="0.2">
      <c r="B196" s="190"/>
      <c r="C196" s="200" t="s">
        <v>423</v>
      </c>
      <c r="D196" s="199"/>
    </row>
    <row r="197" spans="2:4" x14ac:dyDescent="0.2">
      <c r="B197" s="190"/>
      <c r="C197" s="201" t="s">
        <v>424</v>
      </c>
      <c r="D197" s="199"/>
    </row>
    <row r="198" spans="2:4" x14ac:dyDescent="0.2">
      <c r="B198" s="190"/>
      <c r="C198" s="198" t="s">
        <v>425</v>
      </c>
      <c r="D198" s="199"/>
    </row>
    <row r="199" spans="2:4" x14ac:dyDescent="0.2">
      <c r="B199" s="190"/>
      <c r="C199" s="198" t="s">
        <v>426</v>
      </c>
      <c r="D199" s="199"/>
    </row>
    <row r="200" spans="2:4" x14ac:dyDescent="0.2">
      <c r="B200" s="190"/>
      <c r="C200" s="198" t="s">
        <v>427</v>
      </c>
      <c r="D200" s="199"/>
    </row>
    <row r="201" spans="2:4" x14ac:dyDescent="0.2">
      <c r="B201" s="190"/>
      <c r="C201" s="198" t="s">
        <v>428</v>
      </c>
      <c r="D201" s="199"/>
    </row>
    <row r="202" spans="2:4" x14ac:dyDescent="0.2">
      <c r="B202" s="190"/>
      <c r="C202" s="198" t="s">
        <v>429</v>
      </c>
      <c r="D202" s="199"/>
    </row>
    <row r="203" spans="2:4" x14ac:dyDescent="0.2">
      <c r="B203" s="190"/>
      <c r="C203" s="198" t="s">
        <v>430</v>
      </c>
      <c r="D203" s="199"/>
    </row>
    <row r="204" spans="2:4" x14ac:dyDescent="0.2">
      <c r="B204" s="190"/>
      <c r="C204" s="198" t="s">
        <v>431</v>
      </c>
      <c r="D204" s="199"/>
    </row>
    <row r="205" spans="2:4" ht="30" x14ac:dyDescent="0.2">
      <c r="B205" s="190"/>
      <c r="C205" s="198" t="s">
        <v>432</v>
      </c>
      <c r="D205" s="199"/>
    </row>
    <row r="206" spans="2:4" x14ac:dyDescent="0.2">
      <c r="B206" s="190"/>
      <c r="C206" s="220" t="s">
        <v>433</v>
      </c>
      <c r="D206" s="221"/>
    </row>
    <row r="207" spans="2:4" x14ac:dyDescent="0.2">
      <c r="B207" s="190"/>
      <c r="C207" s="189" t="s">
        <v>263</v>
      </c>
      <c r="D207" s="189" t="s">
        <v>264</v>
      </c>
    </row>
    <row r="208" spans="2:4" x14ac:dyDescent="0.2">
      <c r="B208" s="190"/>
      <c r="C208" s="198" t="s">
        <v>434</v>
      </c>
      <c r="D208" s="199"/>
    </row>
    <row r="209" spans="2:4" x14ac:dyDescent="0.2">
      <c r="B209" s="190"/>
      <c r="C209" s="198" t="s">
        <v>435</v>
      </c>
      <c r="D209" s="199"/>
    </row>
    <row r="210" spans="2:4" x14ac:dyDescent="0.2">
      <c r="B210" s="190"/>
      <c r="C210" s="198" t="s">
        <v>436</v>
      </c>
      <c r="D210" s="199"/>
    </row>
    <row r="211" spans="2:4" x14ac:dyDescent="0.2">
      <c r="B211" s="190"/>
      <c r="C211" s="198" t="s">
        <v>437</v>
      </c>
      <c r="D211" s="199"/>
    </row>
    <row r="212" spans="2:4" x14ac:dyDescent="0.2">
      <c r="B212" s="190"/>
      <c r="C212" s="198" t="s">
        <v>438</v>
      </c>
      <c r="D212" s="199"/>
    </row>
    <row r="213" spans="2:4" x14ac:dyDescent="0.2">
      <c r="B213" s="190"/>
      <c r="C213" s="198" t="s">
        <v>439</v>
      </c>
      <c r="D213" s="199"/>
    </row>
    <row r="214" spans="2:4" x14ac:dyDescent="0.2">
      <c r="B214" s="190"/>
      <c r="C214" s="198" t="s">
        <v>440</v>
      </c>
      <c r="D214" s="199"/>
    </row>
    <row r="215" spans="2:4" x14ac:dyDescent="0.2">
      <c r="B215" s="190"/>
      <c r="C215" s="220" t="s">
        <v>441</v>
      </c>
      <c r="D215" s="221"/>
    </row>
    <row r="216" spans="2:4" x14ac:dyDescent="0.2">
      <c r="B216" s="190"/>
      <c r="C216" s="189" t="s">
        <v>263</v>
      </c>
      <c r="D216" s="189" t="s">
        <v>264</v>
      </c>
    </row>
    <row r="217" spans="2:4" x14ac:dyDescent="0.2">
      <c r="B217" s="190"/>
      <c r="C217" s="198" t="s">
        <v>442</v>
      </c>
      <c r="D217" s="199"/>
    </row>
    <row r="218" spans="2:4" x14ac:dyDescent="0.2">
      <c r="B218" s="190"/>
      <c r="C218" s="198" t="s">
        <v>443</v>
      </c>
      <c r="D218" s="199"/>
    </row>
    <row r="219" spans="2:4" x14ac:dyDescent="0.2">
      <c r="B219" s="190"/>
      <c r="C219" s="200" t="s">
        <v>444</v>
      </c>
      <c r="D219" s="199"/>
    </row>
    <row r="220" spans="2:4" x14ac:dyDescent="0.2">
      <c r="B220" s="190"/>
      <c r="C220" s="201" t="s">
        <v>445</v>
      </c>
      <c r="D220" s="199"/>
    </row>
    <row r="221" spans="2:4" x14ac:dyDescent="0.2">
      <c r="B221" s="190"/>
      <c r="C221" s="198" t="s">
        <v>446</v>
      </c>
      <c r="D221" s="199"/>
    </row>
    <row r="222" spans="2:4" x14ac:dyDescent="0.2">
      <c r="B222" s="190"/>
      <c r="C222" s="198" t="s">
        <v>447</v>
      </c>
      <c r="D222" s="199"/>
    </row>
    <row r="223" spans="2:4" x14ac:dyDescent="0.2">
      <c r="B223" s="190"/>
      <c r="C223" s="198" t="s">
        <v>448</v>
      </c>
      <c r="D223" s="199"/>
    </row>
    <row r="224" spans="2:4" x14ac:dyDescent="0.2">
      <c r="B224" s="190"/>
      <c r="C224" s="198" t="s">
        <v>449</v>
      </c>
      <c r="D224" s="199"/>
    </row>
    <row r="225" spans="2:4" x14ac:dyDescent="0.2">
      <c r="B225" s="190"/>
      <c r="C225" s="198" t="s">
        <v>450</v>
      </c>
      <c r="D225" s="199"/>
    </row>
    <row r="226" spans="2:4" x14ac:dyDescent="0.2">
      <c r="B226" s="190"/>
      <c r="C226" s="220" t="s">
        <v>451</v>
      </c>
      <c r="D226" s="221"/>
    </row>
    <row r="227" spans="2:4" x14ac:dyDescent="0.2">
      <c r="B227" s="190"/>
      <c r="C227" s="189" t="s">
        <v>263</v>
      </c>
      <c r="D227" s="189" t="s">
        <v>264</v>
      </c>
    </row>
    <row r="228" spans="2:4" x14ac:dyDescent="0.2">
      <c r="B228" s="190"/>
      <c r="C228" s="198" t="s">
        <v>452</v>
      </c>
      <c r="D228" s="199"/>
    </row>
    <row r="229" spans="2:4" x14ac:dyDescent="0.2">
      <c r="B229" s="190"/>
      <c r="C229" s="198" t="s">
        <v>453</v>
      </c>
      <c r="D229" s="199"/>
    </row>
    <row r="230" spans="2:4" x14ac:dyDescent="0.2">
      <c r="B230" s="190"/>
      <c r="C230" s="198" t="s">
        <v>454</v>
      </c>
      <c r="D230" s="199"/>
    </row>
    <row r="233" spans="2:4" ht="21" x14ac:dyDescent="0.2">
      <c r="C233" s="222" t="s">
        <v>455</v>
      </c>
      <c r="D233" s="222"/>
    </row>
    <row r="234" spans="2:4" x14ac:dyDescent="0.2">
      <c r="C234" s="220" t="s">
        <v>456</v>
      </c>
      <c r="D234" s="221"/>
    </row>
    <row r="235" spans="2:4" x14ac:dyDescent="0.2">
      <c r="C235" s="189" t="s">
        <v>263</v>
      </c>
      <c r="D235" s="189" t="s">
        <v>264</v>
      </c>
    </row>
    <row r="236" spans="2:4" x14ac:dyDescent="0.2">
      <c r="C236" s="198" t="s">
        <v>457</v>
      </c>
      <c r="D236" s="199"/>
    </row>
    <row r="237" spans="2:4" x14ac:dyDescent="0.2">
      <c r="C237" s="198" t="s">
        <v>458</v>
      </c>
      <c r="D237" s="199"/>
    </row>
    <row r="238" spans="2:4" x14ac:dyDescent="0.2">
      <c r="C238" s="198" t="s">
        <v>459</v>
      </c>
      <c r="D238" s="199"/>
    </row>
    <row r="239" spans="2:4" x14ac:dyDescent="0.2">
      <c r="C239" s="198" t="s">
        <v>460</v>
      </c>
      <c r="D239" s="199"/>
    </row>
    <row r="240" spans="2:4" x14ac:dyDescent="0.2">
      <c r="C240" s="220" t="s">
        <v>461</v>
      </c>
      <c r="D240" s="221"/>
    </row>
    <row r="241" spans="3:4" x14ac:dyDescent="0.2">
      <c r="C241" s="189" t="s">
        <v>263</v>
      </c>
      <c r="D241" s="189" t="s">
        <v>264</v>
      </c>
    </row>
    <row r="242" spans="3:4" x14ac:dyDescent="0.2">
      <c r="C242" s="198" t="s">
        <v>462</v>
      </c>
      <c r="D242" s="199"/>
    </row>
    <row r="243" spans="3:4" x14ac:dyDescent="0.2">
      <c r="C243" s="198" t="s">
        <v>463</v>
      </c>
      <c r="D243" s="199"/>
    </row>
    <row r="244" spans="3:4" x14ac:dyDescent="0.2">
      <c r="C244" s="200" t="s">
        <v>464</v>
      </c>
      <c r="D244" s="199"/>
    </row>
    <row r="245" spans="3:4" x14ac:dyDescent="0.2">
      <c r="C245" s="198" t="s">
        <v>465</v>
      </c>
      <c r="D245" s="199"/>
    </row>
    <row r="246" spans="3:4" x14ac:dyDescent="0.2">
      <c r="C246" s="198" t="s">
        <v>466</v>
      </c>
      <c r="D246" s="199"/>
    </row>
    <row r="247" spans="3:4" x14ac:dyDescent="0.2">
      <c r="C247" s="198" t="s">
        <v>467</v>
      </c>
      <c r="D247" s="199"/>
    </row>
    <row r="248" spans="3:4" x14ac:dyDescent="0.2">
      <c r="C248" s="198" t="s">
        <v>468</v>
      </c>
      <c r="D248" s="199"/>
    </row>
    <row r="249" spans="3:4" x14ac:dyDescent="0.2">
      <c r="C249" s="198" t="s">
        <v>469</v>
      </c>
      <c r="D249" s="199"/>
    </row>
    <row r="250" spans="3:4" x14ac:dyDescent="0.2">
      <c r="C250" s="198" t="s">
        <v>470</v>
      </c>
      <c r="D250" s="199"/>
    </row>
    <row r="251" spans="3:4" x14ac:dyDescent="0.2">
      <c r="C251" s="198" t="s">
        <v>471</v>
      </c>
      <c r="D251" s="199"/>
    </row>
    <row r="252" spans="3:4" x14ac:dyDescent="0.2">
      <c r="C252" s="198" t="s">
        <v>472</v>
      </c>
      <c r="D252" s="199"/>
    </row>
    <row r="253" spans="3:4" x14ac:dyDescent="0.2">
      <c r="C253" s="220" t="s">
        <v>473</v>
      </c>
      <c r="D253" s="221"/>
    </row>
    <row r="254" spans="3:4" x14ac:dyDescent="0.2">
      <c r="C254" s="189" t="s">
        <v>263</v>
      </c>
      <c r="D254" s="189" t="s">
        <v>264</v>
      </c>
    </row>
    <row r="255" spans="3:4" x14ac:dyDescent="0.2">
      <c r="C255" s="198" t="s">
        <v>474</v>
      </c>
      <c r="D255" s="199"/>
    </row>
    <row r="256" spans="3:4" x14ac:dyDescent="0.2">
      <c r="C256" s="198" t="s">
        <v>475</v>
      </c>
      <c r="D256" s="199"/>
    </row>
    <row r="257" spans="3:4" x14ac:dyDescent="0.2">
      <c r="C257" s="198" t="s">
        <v>476</v>
      </c>
      <c r="D257" s="199"/>
    </row>
    <row r="258" spans="3:4" x14ac:dyDescent="0.2">
      <c r="C258" s="198" t="s">
        <v>477</v>
      </c>
      <c r="D258" s="199"/>
    </row>
  </sheetData>
  <mergeCells count="26">
    <mergeCell ref="C175:D175"/>
    <mergeCell ref="C193:D193"/>
    <mergeCell ref="C206:D206"/>
    <mergeCell ref="C215:D215"/>
    <mergeCell ref="C233:D233"/>
    <mergeCell ref="C253:D253"/>
    <mergeCell ref="C234:D234"/>
    <mergeCell ref="C240:D240"/>
    <mergeCell ref="C185:D185"/>
    <mergeCell ref="C226:D226"/>
    <mergeCell ref="C155:D155"/>
    <mergeCell ref="C13:D13"/>
    <mergeCell ref="C65:D65"/>
    <mergeCell ref="C14:D14"/>
    <mergeCell ref="C35:D35"/>
    <mergeCell ref="C148:D148"/>
    <mergeCell ref="C74:D74"/>
    <mergeCell ref="C81:D81"/>
    <mergeCell ref="C82:D82"/>
    <mergeCell ref="C101:D101"/>
    <mergeCell ref="C109:D109"/>
    <mergeCell ref="C117:D117"/>
    <mergeCell ref="C118:D118"/>
    <mergeCell ref="C124:D124"/>
    <mergeCell ref="C133:D133"/>
    <mergeCell ref="C134:D134"/>
  </mergeCells>
  <conditionalFormatting sqref="D16:D34">
    <cfRule type="notContainsBlanks" dxfId="19" priority="20">
      <formula>LEN(TRIM(D16))&gt;0</formula>
    </cfRule>
  </conditionalFormatting>
  <conditionalFormatting sqref="D37:D64">
    <cfRule type="notContainsBlanks" dxfId="18" priority="19">
      <formula>LEN(TRIM(D37))&gt;0</formula>
    </cfRule>
  </conditionalFormatting>
  <conditionalFormatting sqref="D67:D73">
    <cfRule type="notContainsBlanks" dxfId="17" priority="18">
      <formula>LEN(TRIM(D67))&gt;0</formula>
    </cfRule>
  </conditionalFormatting>
  <conditionalFormatting sqref="D76:D78">
    <cfRule type="notContainsBlanks" dxfId="16" priority="17">
      <formula>LEN(TRIM(D76))&gt;0</formula>
    </cfRule>
  </conditionalFormatting>
  <conditionalFormatting sqref="D84:D100">
    <cfRule type="notContainsBlanks" dxfId="15" priority="16">
      <formula>LEN(TRIM(D84))&gt;0</formula>
    </cfRule>
  </conditionalFormatting>
  <conditionalFormatting sqref="D103:D108">
    <cfRule type="notContainsBlanks" dxfId="14" priority="15">
      <formula>LEN(TRIM(D103))&gt;0</formula>
    </cfRule>
  </conditionalFormatting>
  <conditionalFormatting sqref="D111:D114">
    <cfRule type="notContainsBlanks" dxfId="13" priority="14">
      <formula>LEN(TRIM(D111))&gt;0</formula>
    </cfRule>
  </conditionalFormatting>
  <conditionalFormatting sqref="D120:D123">
    <cfRule type="notContainsBlanks" dxfId="12" priority="13">
      <formula>LEN(TRIM(D120))&gt;0</formula>
    </cfRule>
  </conditionalFormatting>
  <conditionalFormatting sqref="D126:D130">
    <cfRule type="notContainsBlanks" dxfId="11" priority="12">
      <formula>LEN(TRIM(D126))&gt;0</formula>
    </cfRule>
  </conditionalFormatting>
  <conditionalFormatting sqref="D136:D147">
    <cfRule type="notContainsBlanks" dxfId="10" priority="11">
      <formula>LEN(TRIM(D136))&gt;0</formula>
    </cfRule>
  </conditionalFormatting>
  <conditionalFormatting sqref="D150:D154">
    <cfRule type="notContainsBlanks" dxfId="9" priority="10">
      <formula>LEN(TRIM(D150))&gt;0</formula>
    </cfRule>
  </conditionalFormatting>
  <conditionalFormatting sqref="D157:D174">
    <cfRule type="notContainsBlanks" dxfId="8" priority="9">
      <formula>LEN(TRIM(D157))&gt;0</formula>
    </cfRule>
  </conditionalFormatting>
  <conditionalFormatting sqref="D177:D184 D187:D192">
    <cfRule type="notContainsBlanks" dxfId="7" priority="8">
      <formula>LEN(TRIM(D177))&gt;0</formula>
    </cfRule>
  </conditionalFormatting>
  <conditionalFormatting sqref="D195:D205">
    <cfRule type="notContainsBlanks" dxfId="6" priority="7">
      <formula>LEN(TRIM(D195))&gt;0</formula>
    </cfRule>
  </conditionalFormatting>
  <conditionalFormatting sqref="D208:D214">
    <cfRule type="notContainsBlanks" dxfId="5" priority="6">
      <formula>LEN(TRIM(D208))&gt;0</formula>
    </cfRule>
  </conditionalFormatting>
  <conditionalFormatting sqref="D217:D225">
    <cfRule type="notContainsBlanks" dxfId="4" priority="5">
      <formula>LEN(TRIM(D217))&gt;0</formula>
    </cfRule>
  </conditionalFormatting>
  <conditionalFormatting sqref="D228:D230">
    <cfRule type="notContainsBlanks" dxfId="3" priority="4">
      <formula>LEN(TRIM(D228))&gt;0</formula>
    </cfRule>
  </conditionalFormatting>
  <conditionalFormatting sqref="D236:D239">
    <cfRule type="notContainsBlanks" dxfId="2" priority="3">
      <formula>LEN(TRIM(D236))&gt;0</formula>
    </cfRule>
  </conditionalFormatting>
  <conditionalFormatting sqref="D242:D252">
    <cfRule type="notContainsBlanks" dxfId="1" priority="2">
      <formula>LEN(TRIM(D242))&gt;0</formula>
    </cfRule>
  </conditionalFormatting>
  <conditionalFormatting sqref="D255:D258">
    <cfRule type="notContainsBlanks" dxfId="0" priority="1">
      <formula>LEN(TRIM(D255))&gt;0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d351d3f-22e8-40ca-bfdf-3045a59325ea" xsi:nil="true"/>
    <lcf76f155ced4ddcb4097134ff3c332f xmlns="264ebdc7-85c6-418d-aec1-1ab012f7ba90">
      <Terms xmlns="http://schemas.microsoft.com/office/infopath/2007/PartnerControls"/>
    </lcf76f155ced4ddcb4097134ff3c332f>
    <Tombstone_x0020_Tag xmlns="264ebdc7-85c6-418d-aec1-1ab012f7ba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F3F884C020B7D4FA4ADF7578A3BE079" ma:contentTypeVersion="14" ma:contentTypeDescription="Create a new document." ma:contentTypeScope="" ma:versionID="adec405b6799cba62c29f57ebe437518">
  <xsd:schema xmlns:xsd="http://www.w3.org/2001/XMLSchema" xmlns:xs="http://www.w3.org/2001/XMLSchema" xmlns:p="http://schemas.microsoft.com/office/2006/metadata/properties" xmlns:ns2="264ebdc7-85c6-418d-aec1-1ab012f7ba90" xmlns:ns3="0d351d3f-22e8-40ca-bfdf-3045a59325ea" targetNamespace="http://schemas.microsoft.com/office/2006/metadata/properties" ma:root="true" ma:fieldsID="3ce0835cb7f4696d7a8bb03839440479" ns2:_="" ns3:_="">
    <xsd:import namespace="264ebdc7-85c6-418d-aec1-1ab012f7ba90"/>
    <xsd:import namespace="0d351d3f-22e8-40ca-bfdf-3045a59325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Tombstone_x0020_T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4ebdc7-85c6-418d-aec1-1ab012f7ba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default="" ma:fieldId="{5cf76f15-5ced-4ddc-b409-7134ff3c332f}" ma:taxonomyMulti="true" ma:sspId="fdf6df57-6ac3-4125-ab1a-7a21edb625d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Tombstone_x0020_Tag" ma:index="21" nillable="true" ma:displayName="Tombstone Tag" ma:internalName="Tombstone_x0020_Tag">
      <xsd:complexType>
        <xsd:complexContent>
          <xsd:extension base="dms:MultiChoice">
            <xsd:sequence>
              <xsd:element name="Value" maxOccurs="unbounded" minOccurs="0" nillable="true">
                <xsd:simpleType>
                  <xsd:restriction base="dms:Choice">
                    <xsd:enumeration value="BUY-SIDE"/>
                    <xsd:enumeration value="SELL-SIDE"/>
                    <xsd:enumeration value="FINANCING"/>
                    <xsd:enumeration value="FINANCIAL ADVISOR"/>
                    <xsd:enumeration value="INVESTOR"/>
                    <xsd:enumeration value="STRATETIC ADVISOR"/>
                    <xsd:enumeration value="AG-AGRICULTURE"/>
                    <xsd:enumeration value="AG-Buy-Side"/>
                    <xsd:enumeration value="AG-Sell-Side"/>
                    <xsd:enumeration value="AG-Financing"/>
                    <xsd:enumeration value="AG-Financial Advisor"/>
                    <xsd:enumeration value="AG-Investor"/>
                    <xsd:enumeration value="AG-Strategic Advisor"/>
                    <xsd:enumeration value="AG-Cannabis"/>
                    <xsd:enumeration value="AG-Equipment Manufacturing"/>
                    <xsd:enumeration value="AG-Floriculture"/>
                    <xsd:enumeration value="AG-Food Growers"/>
                    <xsd:enumeration value="AG-Horticulture"/>
                    <xsd:enumeration value="AG-Tech"/>
                    <xsd:enumeration value="BS-BUSINESS SERVICES"/>
                    <xsd:enumeration value="BS-Buy-Side"/>
                    <xsd:enumeration value="BS-Sell-Side"/>
                    <xsd:enumeration value="BS-Financing"/>
                    <xsd:enumeration value="BS-Financial Advisor"/>
                    <xsd:enumeration value="BS-Investor"/>
                    <xsd:enumeration value="BS-Strategic Advisor"/>
                    <xsd:enumeration value="BS-Advisory/Research"/>
                    <xsd:enumeration value="BS-Air Freight &amp; Logistics"/>
                    <xsd:enumeration value="BS-Airlines"/>
                    <xsd:enumeration value="BS-Commercial Building Services"/>
                    <xsd:enumeration value="BS-Contractor"/>
                    <xsd:enumeration value="BS-Food Safety"/>
                    <xsd:enumeration value="BS-Health Sciences"/>
                    <xsd:enumeration value="BS-Hotels, Restaurants, Leisure"/>
                    <xsd:enumeration value="BS-Insurance (Commercial/Residential)"/>
                    <xsd:enumeration value="BS-Marine"/>
                    <xsd:enumeration value="BS-Marketing Services"/>
                    <xsd:enumeration value="BS-Material Handling"/>
                    <xsd:enumeration value="BS-Media"/>
                    <xsd:enumeration value="BS-Professional Services"/>
                    <xsd:enumeration value="BS-Publishing"/>
                    <xsd:enumeration value="BS-Real Estate"/>
                    <xsd:enumeration value="BS-Road &amp; Rail Transportation"/>
                    <xsd:enumeration value="BS-Tech-Enabled Services"/>
                    <xsd:enumeration value="BS-Testing Facility"/>
                    <xsd:enumeration value="BS-Truck Freight &amp; Logistics"/>
                    <xsd:enumeration value="BS-Utilities"/>
                    <xsd:enumeration value="CT-CONSTRUCTION"/>
                    <xsd:enumeration value="CT-Buy-Side"/>
                    <xsd:enumeration value="CT-Sell-Side"/>
                    <xsd:enumeration value="CT-Financing"/>
                    <xsd:enumeration value="CT-Financial Advisor"/>
                    <xsd:enumeration value="CT-Investor"/>
                    <xsd:enumeration value="CT-Strategic Advisor"/>
                    <xsd:enumeration value="CT-Building Products"/>
                    <xsd:enumeration value="CT-Commercial"/>
                    <xsd:enumeration value="CT-Engineering"/>
                    <xsd:enumeration value="CT-Residential"/>
                    <xsd:enumeration value="CS-CONSUMER"/>
                    <xsd:enumeration value="CS-Buy-Side"/>
                    <xsd:enumeration value="CS-Sell-Side"/>
                    <xsd:enumeration value="CS-Financing"/>
                    <xsd:enumeration value="CS-Financial Advisor"/>
                    <xsd:enumeration value="CS-Investor"/>
                    <xsd:enumeration value="CS-Strategic Advisor"/>
                    <xsd:enumeration value="CS-Beverages"/>
                    <xsd:enumeration value="CS-eCommerce"/>
                    <xsd:enumeration value="CS-Food &amp; Staples"/>
                    <xsd:enumeration value="CS-Food Products"/>
                    <xsd:enumeration value="CS-Multiline Retail"/>
                    <xsd:enumeration value="CS-Other Consumer Services"/>
                    <xsd:enumeration value="CS-Outdoor Enthusiast/Sport"/>
                    <xsd:enumeration value="CS-Residential Building Services"/>
                    <xsd:enumeration value="CS-Specialty Retail"/>
                    <xsd:enumeration value="CS-Tobacco"/>
                    <xsd:enumeration value="EN-ENERGY"/>
                    <xsd:enumeration value="EN-Buy-Side"/>
                    <xsd:enumeration value="EN-Sell-Side"/>
                    <xsd:enumeration value="EN-Financing"/>
                    <xsd:enumeration value="EN-Financial Advisor"/>
                    <xsd:enumeration value="EN-Investor"/>
                    <xsd:enumeration value="EN-Strategic Advisor"/>
                    <xsd:enumeration value="EN-Electrical Contractor"/>
                    <xsd:enumeration value="EN-Electric Utilities"/>
                    <xsd:enumeration value="EN-Energy Equipment &amp; Services"/>
                    <xsd:enumeration value="EN-Gas Utilities"/>
                    <xsd:enumeration value="EN-Independent Power/Energy Traders"/>
                    <xsd:enumeration value="EN-Metals &amp; Mining"/>
                    <xsd:enumeration value="EN-Multi-Utilities"/>
                    <xsd:enumeration value="EN-Water Utilities"/>
                    <xsd:enumeration value="FI-FINANCIALS"/>
                    <xsd:enumeration value="FI-Buy-Side"/>
                    <xsd:enumeration value="FI-Sell-Side"/>
                    <xsd:enumeration value="FI-Financing"/>
                    <xsd:enumeration value="FI-Financial Advisor"/>
                    <xsd:enumeration value="FI-Investor"/>
                    <xsd:enumeration value="FI-Strategic Advisor"/>
                    <xsd:enumeration value="FI-Banks"/>
                    <xsd:enumeration value="FI-Bitcoin"/>
                    <xsd:enumeration value="FI-Thrifts &amp; Mortgage"/>
                    <xsd:enumeration value="FI-Capital Markets"/>
                    <xsd:enumeration value="FI-Diversified Financial Services"/>
                    <xsd:enumeration value="FI-Insurance"/>
                    <xsd:enumeration value="HC-HEALTHCARE"/>
                    <xsd:enumeration value="HC-Buy-Side"/>
                    <xsd:enumeration value="HC-Sell-Side"/>
                    <xsd:enumeration value="HC-Financing"/>
                    <xsd:enumeration value="HC-Financial Advisor"/>
                    <xsd:enumeration value="HC-Investor"/>
                    <xsd:enumeration value="HC-Strategic Advisor"/>
                    <xsd:enumeration value="HC-Behavioral Practice"/>
                    <xsd:enumeration value="HC-Biotechnology"/>
                    <xsd:enumeration value="HC-Dental Practice"/>
                    <xsd:enumeration value="HC-Emergency Medicine"/>
                    <xsd:enumeration value="HC-ENT Practice"/>
                    <xsd:enumeration value="HC-Gastro Practice"/>
                    <xsd:enumeration value="HC-Hospital/Hospital-Related"/>
                    <xsd:enumeration value="HC-Staffing/Nursing Facilities"/>
                    <xsd:enumeration value="HC-Technology"/>
                    <xsd:enumeration value="HC-Life Sciences Tools &amp; Services"/>
                    <xsd:enumeration value="HC-Equipment Manufacturing &amp; Suppliers"/>
                    <xsd:enumeration value="HC-Pain Mgt. Practice"/>
                    <xsd:enumeration value="HC-Pharmaceuticals"/>
                    <xsd:enumeration value="HC-Vision Practice"/>
                    <xsd:enumeration value="IM-INDUSTRIALS &amp; MANUFACTURING"/>
                    <xsd:enumeration value="IM-Buy-Side"/>
                    <xsd:enumeration value="IM-Sell-Side"/>
                    <xsd:enumeration value="IM-Financing"/>
                    <xsd:enumeration value="IM-Financial Advisor"/>
                    <xsd:enumeration value="IM-Investor"/>
                    <xsd:enumeration value="IM-Strategic Advisor"/>
                    <xsd:enumeration value="IM-Aerospace &amp; Defense"/>
                    <xsd:enumeration value="IM-Auto Components"/>
                    <xsd:enumeration value="IM-Automation Mfg."/>
                    <xsd:enumeration value="IM-Chemicals"/>
                    <xsd:enumeration value="IM-Commercial Services &amp; Supplies"/>
                    <xsd:enumeration value="IM-Containers &amp; Packaging"/>
                    <xsd:enumeration value="IM-Distributors"/>
                    <xsd:enumeration value="IM-Electrical Contractor"/>
                    <xsd:enumeration value="IM-Electrical Equipment,Instruments,Components"/>
                    <xsd:enumeration value="IM-Fasteners"/>
                    <xsd:enumeration value="IM-Heavy Truck Mfg."/>
                    <xsd:enumeration value="IM-Household Durables (Appliances/Furniture)"/>
                    <xsd:enumeration value="IM-Household Products Manufacturing"/>
                    <xsd:enumeration value="IM-Industrial Conglomerates"/>
                    <xsd:enumeration value="IM-Injection-Molded Plastics"/>
                    <xsd:enumeration value="IM-Leisure Products"/>
                    <xsd:enumeration value="IM-Machinery"/>
                    <xsd:enumeration value="IM-Material Handling Solutions"/>
                    <xsd:enumeration value="IM-Metal Services"/>
                    <xsd:enumeration value="IM-Paper Products"/>
                    <xsd:enumeration value="IM-Personal Products Mfg."/>
                    <xsd:enumeration value="IM-Plastic Mfg."/>
                    <xsd:enumeration value="IM-Plastics: Sheet/Film"/>
                    <xsd:enumeration value="IM-Precision Machining"/>
                    <xsd:enumeration value="IM-Textiles,Apparel,Luxury Goods"/>
                    <xsd:enumeration value="IM-Tool &amp; Die, Molds"/>
                    <xsd:enumeration value="IM-Transportation Infrastructure"/>
                    <xsd:enumeration value="RE-REAL ESTATE"/>
                    <xsd:enumeration value="RE-Buy-Side"/>
                    <xsd:enumeration value="RE-Sell-Side"/>
                    <xsd:enumeration value="RE-Financing"/>
                    <xsd:enumeration value="RE-Financial Advisor"/>
                    <xsd:enumeration value="RE-Investor"/>
                    <xsd:enumeration value="RE-Strategic Advisor"/>
                    <xsd:enumeration value="RE-Services"/>
                    <xsd:enumeration value="TC-TECHNOLOGY"/>
                    <xsd:enumeration value="TC-Buy-Side"/>
                    <xsd:enumeration value="TC-Sell-Side"/>
                    <xsd:enumeration value="TC-Financing"/>
                    <xsd:enumeration value="TC-Financial Advisor"/>
                    <xsd:enumeration value="TC-Investor"/>
                    <xsd:enumeration value="TC-Strategic Advisor"/>
                    <xsd:enumeration value="TC-eCommerce"/>
                    <xsd:enumeration value="TC-FinTech"/>
                    <xsd:enumeration value="TC-Information Technology"/>
                    <xsd:enumeration value="TC-Professional Svs/Support/Staffing"/>
                    <xsd:enumeration value="TC-Semiconductors &amp; Related Equipment"/>
                    <xsd:enumeration value="TC-Software"/>
                    <xsd:enumeration value="TC-Hardware,Storage &amp; Peripherals"/>
                    <xsd:enumeration value="TC-Services/SaaS"/>
                    <xsd:enumeration value="TS-TELECOMMUNICATIONS"/>
                    <xsd:enumeration value="TS-Buy-Side"/>
                    <xsd:enumeration value="TS-Sell-Side"/>
                    <xsd:enumeration value="TS-Financing"/>
                    <xsd:enumeration value="TS-Financial Advisor"/>
                    <xsd:enumeration value="TS-Investor"/>
                    <xsd:enumeration value="TS-Strategic Advisor"/>
                    <xsd:enumeration value="TS-Communication Equipment"/>
                    <xsd:enumeration value="TS-Diversified Telecom Services"/>
                    <xsd:enumeration value="TS-Wireless"/>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d351d3f-22e8-40ca-bfdf-3045a59325e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6cdd1f8-784a-4987-bd09-bedda6d25b58}" ma:internalName="TaxCatchAll" ma:showField="CatchAllData" ma:web="0d351d3f-22e8-40ca-bfdf-3045a59325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FB0E36-40CA-417B-81BF-9C4340A13AE0}">
  <ds:schemaRefs>
    <ds:schemaRef ds:uri="http://schemas.microsoft.com/sharepoint/v3/contenttype/forms"/>
  </ds:schemaRefs>
</ds:datastoreItem>
</file>

<file path=customXml/itemProps2.xml><?xml version="1.0" encoding="utf-8"?>
<ds:datastoreItem xmlns:ds="http://schemas.openxmlformats.org/officeDocument/2006/customXml" ds:itemID="{B4656F6E-5655-40A1-9C12-E6C927E86B11}">
  <ds:schemaRefs>
    <ds:schemaRef ds:uri="0559a189-119f-4334-a1be-12785d6be46b"/>
    <ds:schemaRef ds:uri="http://schemas.microsoft.com/office/2006/documentManagement/types"/>
    <ds:schemaRef ds:uri="http://purl.org/dc/terms/"/>
    <ds:schemaRef ds:uri="http://schemas.microsoft.com/office/2006/metadata/properties"/>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9e32ce65-f709-43bd-967f-d8dc21278c41"/>
  </ds:schemaRefs>
</ds:datastoreItem>
</file>

<file path=customXml/itemProps3.xml><?xml version="1.0" encoding="utf-8"?>
<ds:datastoreItem xmlns:ds="http://schemas.openxmlformats.org/officeDocument/2006/customXml" ds:itemID="{693D5F49-25CB-489D-8CED-7FE0AC1C99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10</vt:i4>
      </vt:variant>
      <vt:variant>
        <vt:lpstr>Charts</vt:lpstr>
      </vt:variant>
      <vt:variant>
        <vt:i4>2</vt:i4>
      </vt:variant>
      <vt:variant>
        <vt:lpstr>Named Ranges</vt:lpstr>
      </vt:variant>
      <vt:variant>
        <vt:i4>5</vt:i4>
      </vt:variant>
    </vt:vector>
  </HeadingPairs>
  <TitlesOfParts>
    <vt:vector size="17" baseType="lpstr">
      <vt:lpstr>Summary</vt:lpstr>
      <vt:lpstr>Readiness Questions</vt:lpstr>
      <vt:lpstr>Competitive Advantage</vt:lpstr>
      <vt:lpstr>Mini LBO Model</vt:lpstr>
      <vt:lpstr>ROIC</vt:lpstr>
      <vt:lpstr>Offer Chart</vt:lpstr>
      <vt:lpstr>IRR</vt:lpstr>
      <vt:lpstr>Checklist</vt:lpstr>
      <vt:lpstr>Questionnaire</vt:lpstr>
      <vt:lpstr>Employee Roster</vt:lpstr>
      <vt:lpstr>Readiness Chart</vt:lpstr>
      <vt:lpstr>Competitive Chart</vt:lpstr>
      <vt:lpstr>'Readiness Questions'!Print_Area</vt:lpstr>
      <vt:lpstr>ROIC!Print_Area</vt:lpstr>
      <vt:lpstr>TreeData</vt:lpstr>
      <vt:lpstr>TreeDiagBase</vt:lpstr>
      <vt:lpstr>TreeDiagram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Green</dc:creator>
  <cp:keywords/>
  <dc:description/>
  <cp:lastModifiedBy>Linda Thomas</cp:lastModifiedBy>
  <cp:revision/>
  <dcterms:created xsi:type="dcterms:W3CDTF">2011-08-31T19:03:01Z</dcterms:created>
  <dcterms:modified xsi:type="dcterms:W3CDTF">2026-02-12T19:54:40Z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{246F1F6D-3BCE-436C-B63A-490CC8BCE656}</vt:lpwstr>
  </property>
  <property fmtid="{D5CDD505-2E9C-101B-9397-08002B2CF9AE}" pid="3" name="ContentTypeId">
    <vt:lpwstr>0x010100DF3F884C020B7D4FA4ADF7578A3BE079</vt:lpwstr>
  </property>
  <property fmtid="{D5CDD505-2E9C-101B-9397-08002B2CF9AE}" pid="4" name="MediaServiceImageTags">
    <vt:lpwstr/>
  </property>
</Properties>
</file>